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AW\D\Myweb\MRZ\"/>
    </mc:Choice>
  </mc:AlternateContent>
  <bookViews>
    <workbookView xWindow="384" yWindow="72" windowWidth="10500" windowHeight="3696"/>
  </bookViews>
  <sheets>
    <sheet name="Tabella_4.9" sheetId="2" r:id="rId1"/>
    <sheet name="Tab_4.11_importazioni" sheetId="1" r:id="rId2"/>
    <sheet name="Tab_4.12_esportazioni" sheetId="5" r:id="rId3"/>
  </sheets>
  <calcPr calcId="162913"/>
</workbook>
</file>

<file path=xl/calcChain.xml><?xml version="1.0" encoding="utf-8"?>
<calcChain xmlns="http://schemas.openxmlformats.org/spreadsheetml/2006/main">
  <c r="E9" i="5" l="1"/>
  <c r="F3" i="5"/>
  <c r="E3" i="5"/>
  <c r="F4" i="5"/>
  <c r="E4" i="5"/>
  <c r="F5" i="5"/>
  <c r="E5" i="5"/>
  <c r="F6" i="5"/>
  <c r="E6" i="5"/>
  <c r="F7" i="5"/>
  <c r="E7" i="5"/>
  <c r="F8" i="5"/>
  <c r="E8" i="5"/>
  <c r="F9" i="5"/>
  <c r="M9" i="5"/>
  <c r="F10" i="5"/>
  <c r="E10" i="5"/>
  <c r="F11" i="5"/>
  <c r="E11" i="5"/>
  <c r="F12" i="5"/>
  <c r="E12" i="5"/>
  <c r="F13" i="5"/>
  <c r="E13" i="5"/>
  <c r="F14" i="5"/>
  <c r="E14" i="5"/>
  <c r="F15" i="5"/>
  <c r="E15" i="5"/>
  <c r="F2" i="5"/>
  <c r="E2" i="5"/>
  <c r="E7" i="1"/>
  <c r="E10" i="1"/>
  <c r="E15" i="1"/>
  <c r="F3" i="1"/>
  <c r="E3" i="1"/>
  <c r="F4" i="1"/>
  <c r="E4" i="1"/>
  <c r="F5" i="1"/>
  <c r="E5" i="1"/>
  <c r="F6" i="1"/>
  <c r="M6" i="1"/>
  <c r="F7" i="1"/>
  <c r="M7" i="1"/>
  <c r="F8" i="1"/>
  <c r="E8" i="1"/>
  <c r="F9" i="1"/>
  <c r="M9" i="1"/>
  <c r="F10" i="1"/>
  <c r="M10" i="1"/>
  <c r="F11" i="1"/>
  <c r="E11" i="1"/>
  <c r="F12" i="1"/>
  <c r="E12" i="1"/>
  <c r="F13" i="1"/>
  <c r="E13" i="1"/>
  <c r="F14" i="1"/>
  <c r="M14" i="1"/>
  <c r="F15" i="1"/>
  <c r="F2" i="1"/>
  <c r="E2" i="1"/>
  <c r="M15" i="5"/>
  <c r="G15" i="5"/>
  <c r="M14" i="5"/>
  <c r="G14" i="5"/>
  <c r="M13" i="5"/>
  <c r="G13" i="5"/>
  <c r="M12" i="5"/>
  <c r="G12" i="5"/>
  <c r="G11" i="5"/>
  <c r="G10" i="5"/>
  <c r="G9" i="5"/>
  <c r="M8" i="5"/>
  <c r="G8" i="5"/>
  <c r="M7" i="5"/>
  <c r="G7" i="5"/>
  <c r="M6" i="5"/>
  <c r="G6" i="5"/>
  <c r="M5" i="5"/>
  <c r="G5" i="5"/>
  <c r="M4" i="5"/>
  <c r="G4" i="5"/>
  <c r="G3" i="5"/>
  <c r="M2" i="5"/>
  <c r="G2" i="5"/>
  <c r="E4" i="2"/>
  <c r="E5" i="2"/>
  <c r="E6" i="2"/>
  <c r="C7" i="2"/>
  <c r="E3" i="2"/>
  <c r="B7" i="2"/>
  <c r="D4" i="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2" i="1"/>
  <c r="M4" i="1"/>
  <c r="M5" i="1"/>
  <c r="M8" i="1"/>
  <c r="M12" i="1"/>
  <c r="M13" i="1"/>
  <c r="M15" i="1"/>
  <c r="M2" i="1"/>
  <c r="M11" i="5"/>
  <c r="M3" i="5"/>
  <c r="E14" i="1"/>
  <c r="E6" i="1"/>
  <c r="E9" i="1"/>
  <c r="F17" i="5"/>
  <c r="M10" i="5"/>
  <c r="M16" i="5"/>
  <c r="M19" i="5"/>
  <c r="F16" i="5"/>
  <c r="H12" i="5"/>
  <c r="F17" i="1"/>
  <c r="F16" i="1"/>
  <c r="H5" i="1"/>
  <c r="M11" i="1"/>
  <c r="M3" i="1"/>
  <c r="M16" i="1"/>
  <c r="M19" i="1"/>
  <c r="G4" i="2"/>
  <c r="E7" i="2"/>
  <c r="G5" i="2"/>
  <c r="H6" i="2"/>
  <c r="G6" i="2"/>
  <c r="G3" i="2"/>
  <c r="H14" i="1"/>
  <c r="H13" i="1"/>
  <c r="H12" i="1"/>
  <c r="H11" i="1"/>
  <c r="D3" i="2"/>
  <c r="H9" i="1"/>
  <c r="D6" i="2"/>
  <c r="H2" i="1"/>
  <c r="H8" i="1"/>
  <c r="D5" i="2"/>
  <c r="H3" i="1"/>
  <c r="H7" i="1"/>
  <c r="H6" i="1"/>
  <c r="H15" i="5"/>
  <c r="H13" i="5"/>
  <c r="H11" i="5"/>
  <c r="H2" i="5"/>
  <c r="I2" i="5"/>
  <c r="H4" i="1"/>
  <c r="H15" i="1"/>
  <c r="H10" i="1"/>
  <c r="H9" i="5"/>
  <c r="H4" i="5"/>
  <c r="H7" i="5"/>
  <c r="H10" i="5"/>
  <c r="H6" i="5"/>
  <c r="H14" i="5"/>
  <c r="H3" i="5"/>
  <c r="H5" i="5"/>
  <c r="I6" i="5"/>
  <c r="H8" i="5"/>
  <c r="H3" i="2"/>
  <c r="I3" i="2"/>
  <c r="H4" i="2"/>
  <c r="I4" i="2"/>
  <c r="I6" i="2"/>
  <c r="F5" i="2"/>
  <c r="F6" i="2"/>
  <c r="D7" i="2"/>
  <c r="F4" i="2"/>
  <c r="F3" i="2"/>
  <c r="I3" i="1"/>
  <c r="I11" i="1"/>
  <c r="I4" i="1"/>
  <c r="I12" i="1"/>
  <c r="I5" i="1"/>
  <c r="I6" i="1"/>
  <c r="I14" i="1"/>
  <c r="I7" i="1"/>
  <c r="I15" i="1"/>
  <c r="I8" i="1"/>
  <c r="I2" i="1"/>
  <c r="I10" i="1"/>
  <c r="I13" i="1"/>
  <c r="I9" i="1"/>
  <c r="H5" i="2"/>
  <c r="I5" i="2"/>
  <c r="I15" i="5"/>
  <c r="I4" i="5"/>
  <c r="I9" i="5"/>
  <c r="I12" i="5"/>
  <c r="I8" i="5"/>
  <c r="I13" i="5"/>
  <c r="I10" i="5"/>
  <c r="I3" i="5"/>
  <c r="I11" i="5"/>
  <c r="I5" i="5"/>
  <c r="I14" i="5"/>
  <c r="I7" i="5"/>
  <c r="I7" i="2"/>
  <c r="H12" i="2"/>
  <c r="I16" i="1"/>
  <c r="J19" i="1"/>
  <c r="I16" i="5"/>
  <c r="J19" i="5"/>
</calcChain>
</file>

<file path=xl/sharedStrings.xml><?xml version="1.0" encoding="utf-8"?>
<sst xmlns="http://schemas.openxmlformats.org/spreadsheetml/2006/main" count="93" uniqueCount="38">
  <si>
    <t>Portogallo</t>
  </si>
  <si>
    <t>Lussemburgo</t>
  </si>
  <si>
    <t>Grecia</t>
  </si>
  <si>
    <t>Danimarca</t>
  </si>
  <si>
    <t>Finlandia</t>
  </si>
  <si>
    <t>Irlanda</t>
  </si>
  <si>
    <t>Svezia</t>
  </si>
  <si>
    <t>Austria</t>
  </si>
  <si>
    <t>Belgio</t>
  </si>
  <si>
    <t>Spagna</t>
  </si>
  <si>
    <t>Francia</t>
  </si>
  <si>
    <t>Germania</t>
  </si>
  <si>
    <t>Paesi Bassi</t>
  </si>
  <si>
    <t>Regno Unito</t>
  </si>
  <si>
    <t>fi</t>
  </si>
  <si>
    <t>i</t>
  </si>
  <si>
    <t>M=</t>
  </si>
  <si>
    <t>R=</t>
  </si>
  <si>
    <t>Δ=</t>
  </si>
  <si>
    <r>
      <t>R=</t>
    </r>
    <r>
      <rPr>
        <sz val="11"/>
        <color indexed="8"/>
        <rFont val="Calibri"/>
        <family val="2"/>
      </rPr>
      <t>Δ/(2M)=</t>
    </r>
  </si>
  <si>
    <t>x_(i)</t>
  </si>
  <si>
    <t>x_(i)*(2i-(n+1))</t>
  </si>
  <si>
    <t>Qi</t>
  </si>
  <si>
    <t>f'_i</t>
  </si>
  <si>
    <t>n_i</t>
  </si>
  <si>
    <t>f_i</t>
  </si>
  <si>
    <t>q_i</t>
  </si>
  <si>
    <t>q'_i</t>
  </si>
  <si>
    <t>(q'_i+q'_{i-1})</t>
  </si>
  <si>
    <t>(q'_i+q'_{i-1})*f_i</t>
  </si>
  <si>
    <t>Classi di addetti</t>
  </si>
  <si>
    <t>1-9</t>
  </si>
  <si>
    <t>10-19</t>
  </si>
  <si>
    <t>20-49</t>
  </si>
  <si>
    <t>50 e oltre</t>
  </si>
  <si>
    <t>totale</t>
  </si>
  <si>
    <t>Tabella 4.7: Unità locali delle imprese per classi di addetti in Emilia Romagna nel 2005</t>
  </si>
  <si>
    <t>x_i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</si>
</sst>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000"/>
    <numFmt numFmtId="166" formatCode="0.0000"/>
    <numFmt numFmtId="167" formatCode="0.000000000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2" fillId="0" borderId="0" xfId="0" applyFont="1"/>
    <xf numFmtId="167" fontId="0" fillId="0" borderId="0" xfId="0" applyNumberFormat="1"/>
    <xf numFmtId="16" fontId="0" fillId="0" borderId="0" xfId="0" quotePrefix="1" applyNumberFormat="1"/>
    <xf numFmtId="0" fontId="0" fillId="0" borderId="0" xfId="0" quotePrefix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198120</xdr:colOff>
      <xdr:row>20</xdr:row>
      <xdr:rowOff>45720</xdr:rowOff>
    </xdr:from>
    <xdr:to>
      <xdr:col>9</xdr:col>
      <xdr:colOff>289560</xdr:colOff>
      <xdr:row>24</xdr:row>
      <xdr:rowOff>30480</xdr:rowOff>
    </xdr:to>
    <xdr:grpSp>
      <xdr:nvGrpSpPr>
        <xdr:cNvPr id="2089" name="Gruppo 1"/>
        <xdr:cNvGrpSpPr>
          <a:grpSpLocks/>
        </xdr:cNvGrpSpPr>
      </xdr:nvGrpSpPr>
      <xdr:grpSpPr bwMode="auto">
        <a:xfrm>
          <a:off x="2811780" y="3703320"/>
          <a:ext cx="3589020" cy="716280"/>
          <a:chOff x="2676753" y="5301208"/>
          <a:chExt cx="2950315" cy="715964"/>
        </a:xfrm>
      </xdr:grpSpPr>
      <xdr:pic>
        <xdr:nvPicPr>
          <xdr:cNvPr id="209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79168" y="5301208"/>
            <a:ext cx="2247900" cy="7159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9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9415" r="87245" b="5347"/>
          <a:stretch>
            <a:fillRect/>
          </a:stretch>
        </xdr:blipFill>
        <xdr:spPr bwMode="auto">
          <a:xfrm>
            <a:off x="2676753" y="5301208"/>
            <a:ext cx="726204" cy="7159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11</xdr:col>
      <xdr:colOff>129540</xdr:colOff>
      <xdr:row>19</xdr:row>
      <xdr:rowOff>7620</xdr:rowOff>
    </xdr:from>
    <xdr:to>
      <xdr:col>12</xdr:col>
      <xdr:colOff>868680</xdr:colOff>
      <xdr:row>23</xdr:row>
      <xdr:rowOff>152400</xdr:rowOff>
    </xdr:to>
    <xdr:pic>
      <xdr:nvPicPr>
        <xdr:cNvPr id="20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0020" y="3482340"/>
          <a:ext cx="134874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373380</xdr:colOff>
      <xdr:row>19</xdr:row>
      <xdr:rowOff>114300</xdr:rowOff>
    </xdr:from>
    <xdr:to>
      <xdr:col>9</xdr:col>
      <xdr:colOff>236220</xdr:colOff>
      <xdr:row>23</xdr:row>
      <xdr:rowOff>99060</xdr:rowOff>
    </xdr:to>
    <xdr:grpSp>
      <xdr:nvGrpSpPr>
        <xdr:cNvPr id="5161" name="Gruppo 1"/>
        <xdr:cNvGrpSpPr>
          <a:grpSpLocks/>
        </xdr:cNvGrpSpPr>
      </xdr:nvGrpSpPr>
      <xdr:grpSpPr bwMode="auto">
        <a:xfrm>
          <a:off x="3512820" y="3589020"/>
          <a:ext cx="2948940" cy="716280"/>
          <a:chOff x="2676753" y="5301208"/>
          <a:chExt cx="2950315" cy="715964"/>
        </a:xfrm>
      </xdr:grpSpPr>
      <xdr:pic>
        <xdr:nvPicPr>
          <xdr:cNvPr id="516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79168" y="5301208"/>
            <a:ext cx="2247900" cy="7159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16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9415" r="87245" b="5347"/>
          <a:stretch>
            <a:fillRect/>
          </a:stretch>
        </xdr:blipFill>
        <xdr:spPr bwMode="auto">
          <a:xfrm>
            <a:off x="2676753" y="5301208"/>
            <a:ext cx="726204" cy="7159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11</xdr:col>
      <xdr:colOff>129540</xdr:colOff>
      <xdr:row>19</xdr:row>
      <xdr:rowOff>7620</xdr:rowOff>
    </xdr:from>
    <xdr:to>
      <xdr:col>12</xdr:col>
      <xdr:colOff>868680</xdr:colOff>
      <xdr:row>23</xdr:row>
      <xdr:rowOff>152400</xdr:rowOff>
    </xdr:to>
    <xdr:pic>
      <xdr:nvPicPr>
        <xdr:cNvPr id="51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3482340"/>
          <a:ext cx="134874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B14" sqref="B14"/>
    </sheetView>
  </sheetViews>
  <sheetFormatPr defaultRowHeight="14.4" x14ac:dyDescent="0.3"/>
  <cols>
    <col min="1" max="1" width="26.6640625" customWidth="1"/>
    <col min="8" max="8" width="11.77734375" customWidth="1"/>
    <col min="9" max="9" width="14.6640625" customWidth="1"/>
  </cols>
  <sheetData>
    <row r="1" spans="1:9" x14ac:dyDescent="0.3">
      <c r="A1" t="s">
        <v>36</v>
      </c>
    </row>
    <row r="2" spans="1:9" x14ac:dyDescent="0.3">
      <c r="A2" t="s">
        <v>30</v>
      </c>
      <c r="B2" t="s">
        <v>24</v>
      </c>
      <c r="C2" t="s">
        <v>22</v>
      </c>
      <c r="D2" t="s">
        <v>25</v>
      </c>
      <c r="E2" t="s">
        <v>26</v>
      </c>
      <c r="F2" t="s">
        <v>23</v>
      </c>
      <c r="G2" t="s">
        <v>27</v>
      </c>
      <c r="H2" t="s">
        <v>28</v>
      </c>
      <c r="I2" t="s">
        <v>29</v>
      </c>
    </row>
    <row r="3" spans="1:9" x14ac:dyDescent="0.3">
      <c r="A3" s="8" t="s">
        <v>31</v>
      </c>
      <c r="B3">
        <v>388080</v>
      </c>
      <c r="C3">
        <v>771752</v>
      </c>
      <c r="D3" s="5">
        <f t="shared" ref="D3:E6" si="0">B3/B$7</f>
        <v>0.93898803762920524</v>
      </c>
      <c r="E3" s="5">
        <f t="shared" si="0"/>
        <v>0.48112204789450813</v>
      </c>
      <c r="F3" s="5">
        <f>SUM(D$3:D3)</f>
        <v>0.93898803762920524</v>
      </c>
      <c r="G3" s="5">
        <f>SUM(E$3:E3)</f>
        <v>0.48112204789450813</v>
      </c>
      <c r="H3" s="5">
        <f>G3</f>
        <v>0.48112204789450813</v>
      </c>
      <c r="I3" s="5">
        <f>H3*D3</f>
        <v>0.45176784761260869</v>
      </c>
    </row>
    <row r="4" spans="1:9" x14ac:dyDescent="0.3">
      <c r="A4" s="9" t="s">
        <v>32</v>
      </c>
      <c r="B4">
        <v>15292</v>
      </c>
      <c r="C4">
        <v>201648</v>
      </c>
      <c r="D4" s="5">
        <f t="shared" si="0"/>
        <v>3.7000116139522282E-2</v>
      </c>
      <c r="E4" s="5">
        <f t="shared" si="0"/>
        <v>0.12571045972518605</v>
      </c>
      <c r="F4" s="5">
        <f>SUM(D$3:D4)</f>
        <v>0.9759881537687275</v>
      </c>
      <c r="G4" s="5">
        <f>SUM(E$3:E4)</f>
        <v>0.60683250761969421</v>
      </c>
      <c r="H4" s="5">
        <f>SUM(G3:G4)</f>
        <v>1.0879545555142023</v>
      </c>
      <c r="I4" s="5">
        <f>H4*D4</f>
        <v>4.0254444908547828E-2</v>
      </c>
    </row>
    <row r="5" spans="1:9" x14ac:dyDescent="0.3">
      <c r="A5" s="9" t="s">
        <v>33</v>
      </c>
      <c r="B5">
        <v>6757</v>
      </c>
      <c r="C5">
        <v>200137</v>
      </c>
      <c r="D5" s="5">
        <f t="shared" si="0"/>
        <v>1.6349057334210833E-2</v>
      </c>
      <c r="E5" s="5">
        <f t="shared" si="0"/>
        <v>0.12476847912213143</v>
      </c>
      <c r="F5" s="5">
        <f>SUM(D$3:D5)</f>
        <v>0.99233721110293838</v>
      </c>
      <c r="G5" s="5">
        <f>SUM(E$3:E5)</f>
        <v>0.73160098674182561</v>
      </c>
      <c r="H5" s="5">
        <f>SUM(G4:G5)</f>
        <v>1.3384334943615199</v>
      </c>
      <c r="I5" s="5">
        <f>H5*D5</f>
        <v>2.1882125937344642E-2</v>
      </c>
    </row>
    <row r="6" spans="1:9" x14ac:dyDescent="0.3">
      <c r="A6" s="9" t="s">
        <v>34</v>
      </c>
      <c r="B6">
        <v>3167</v>
      </c>
      <c r="C6">
        <v>430530</v>
      </c>
      <c r="D6" s="5">
        <f t="shared" si="0"/>
        <v>7.66278889706167E-3</v>
      </c>
      <c r="E6" s="5">
        <f t="shared" si="0"/>
        <v>0.26839901325817439</v>
      </c>
      <c r="F6" s="5">
        <f>SUM(D$3:D6)</f>
        <v>1</v>
      </c>
      <c r="G6" s="5">
        <f>SUM(E$3:E6)</f>
        <v>1</v>
      </c>
      <c r="H6" s="5">
        <f>SUM(G5:G6)</f>
        <v>1.7316009867418256</v>
      </c>
      <c r="I6" s="5">
        <f>H6*D6</f>
        <v>1.3268892815346293E-2</v>
      </c>
    </row>
    <row r="7" spans="1:9" x14ac:dyDescent="0.3">
      <c r="A7" t="s">
        <v>35</v>
      </c>
      <c r="B7">
        <f>SUM(B3:B6)</f>
        <v>413296</v>
      </c>
      <c r="C7">
        <f>SUM(C3:C6)</f>
        <v>1604067</v>
      </c>
      <c r="D7" s="5">
        <f>SUM(D3:D6)</f>
        <v>1</v>
      </c>
      <c r="E7" s="5">
        <f>SUM(E3:E6)</f>
        <v>1</v>
      </c>
      <c r="F7" s="5"/>
      <c r="H7" s="5"/>
      <c r="I7" s="5">
        <f>SUM(I3:I6)</f>
        <v>0.52717331127384748</v>
      </c>
    </row>
    <row r="12" spans="1:9" x14ac:dyDescent="0.3">
      <c r="G12" t="s">
        <v>17</v>
      </c>
      <c r="H12" s="5">
        <f>1-I7</f>
        <v>0.47282668872615252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B1" workbookViewId="0">
      <selection activeCell="H17" sqref="H17"/>
    </sheetView>
  </sheetViews>
  <sheetFormatPr defaultRowHeight="14.4" x14ac:dyDescent="0.3"/>
  <cols>
    <col min="1" max="1" width="11.44140625" customWidth="1"/>
    <col min="5" max="5" width="11.77734375" customWidth="1"/>
    <col min="9" max="9" width="12.5546875" customWidth="1"/>
    <col min="10" max="10" width="13.5546875" bestFit="1" customWidth="1"/>
    <col min="13" max="13" width="19" customWidth="1"/>
    <col min="15" max="15" width="14.109375" customWidth="1"/>
  </cols>
  <sheetData>
    <row r="1" spans="1:13" x14ac:dyDescent="0.3">
      <c r="B1" t="s">
        <v>37</v>
      </c>
      <c r="F1" t="s">
        <v>20</v>
      </c>
      <c r="G1" t="s">
        <v>14</v>
      </c>
      <c r="H1" t="s">
        <v>26</v>
      </c>
      <c r="I1" t="s">
        <v>27</v>
      </c>
      <c r="L1" t="s">
        <v>15</v>
      </c>
      <c r="M1" t="s">
        <v>21</v>
      </c>
    </row>
    <row r="2" spans="1:13" x14ac:dyDescent="0.3">
      <c r="A2" t="s">
        <v>10</v>
      </c>
      <c r="B2">
        <v>32307</v>
      </c>
      <c r="C2" t="s">
        <v>10</v>
      </c>
      <c r="E2" t="str">
        <f t="shared" ref="E2:E15" si="0">VLOOKUP(F2,B$2:C$15,2,0)</f>
        <v>Portogallo</v>
      </c>
      <c r="F2" s="1">
        <f>SMALL(B$2:B$15,L2)</f>
        <v>1364</v>
      </c>
      <c r="G2">
        <f>1/14</f>
        <v>7.1428571428571425E-2</v>
      </c>
      <c r="H2">
        <f t="shared" ref="H2:H15" si="1">F2/F$16</f>
        <v>7.6474117099590158E-3</v>
      </c>
      <c r="I2">
        <f>SUM(H$2:H2)</f>
        <v>7.6474117099590158E-3</v>
      </c>
      <c r="L2">
        <v>1</v>
      </c>
      <c r="M2">
        <f t="shared" ref="M2:M15" si="2">2*F2*(2*L2-15)</f>
        <v>-35464</v>
      </c>
    </row>
    <row r="3" spans="1:13" x14ac:dyDescent="0.3">
      <c r="A3" t="s">
        <v>12</v>
      </c>
      <c r="B3">
        <v>20208</v>
      </c>
      <c r="C3" t="s">
        <v>12</v>
      </c>
      <c r="E3" t="str">
        <f t="shared" si="0"/>
        <v>Lussemburgo</v>
      </c>
      <c r="F3" s="1">
        <f t="shared" ref="F3:F15" si="3">SMALL(B$2:B$15,L3)</f>
        <v>1523</v>
      </c>
      <c r="G3">
        <f t="shared" ref="G3:G15" si="4">1/14</f>
        <v>7.1428571428571425E-2</v>
      </c>
      <c r="H3">
        <f t="shared" si="1"/>
        <v>8.5388621952108366E-3</v>
      </c>
      <c r="I3">
        <f>SUM(H$2:H3)</f>
        <v>1.6186273905169853E-2</v>
      </c>
      <c r="L3">
        <v>2</v>
      </c>
      <c r="M3">
        <f t="shared" si="2"/>
        <v>-33506</v>
      </c>
    </row>
    <row r="4" spans="1:13" x14ac:dyDescent="0.3">
      <c r="A4" t="s">
        <v>11</v>
      </c>
      <c r="B4">
        <v>60351</v>
      </c>
      <c r="C4" t="s">
        <v>11</v>
      </c>
      <c r="E4" t="str">
        <f t="shared" si="0"/>
        <v>Grecia</v>
      </c>
      <c r="F4" s="1">
        <f t="shared" si="3"/>
        <v>1781</v>
      </c>
      <c r="G4">
        <f t="shared" si="4"/>
        <v>7.1428571428571425E-2</v>
      </c>
      <c r="H4">
        <f t="shared" si="1"/>
        <v>9.9853667561854882E-3</v>
      </c>
      <c r="I4">
        <f>SUM(H$2:H4)</f>
        <v>2.6171640661355342E-2</v>
      </c>
      <c r="L4">
        <v>3</v>
      </c>
      <c r="M4">
        <f t="shared" si="2"/>
        <v>-32058</v>
      </c>
    </row>
    <row r="5" spans="1:13" x14ac:dyDescent="0.3">
      <c r="A5" t="s">
        <v>13</v>
      </c>
      <c r="B5">
        <v>11368</v>
      </c>
      <c r="C5" t="s">
        <v>13</v>
      </c>
      <c r="E5" t="str">
        <f t="shared" si="0"/>
        <v>Danimarca</v>
      </c>
      <c r="F5" s="1">
        <f t="shared" si="3"/>
        <v>2289</v>
      </c>
      <c r="G5">
        <f t="shared" si="4"/>
        <v>7.1428571428571425E-2</v>
      </c>
      <c r="H5">
        <f t="shared" si="1"/>
        <v>1.2833523023530928E-2</v>
      </c>
      <c r="I5">
        <f>SUM(H$2:H5)</f>
        <v>3.9005163684886268E-2</v>
      </c>
      <c r="L5">
        <v>4</v>
      </c>
      <c r="M5">
        <f t="shared" si="2"/>
        <v>-32046</v>
      </c>
    </row>
    <row r="6" spans="1:13" x14ac:dyDescent="0.3">
      <c r="A6" t="s">
        <v>5</v>
      </c>
      <c r="B6">
        <v>3039</v>
      </c>
      <c r="C6" t="s">
        <v>5</v>
      </c>
      <c r="E6" t="str">
        <f t="shared" si="0"/>
        <v>Finlandia</v>
      </c>
      <c r="F6" s="1">
        <f t="shared" si="3"/>
        <v>2315</v>
      </c>
      <c r="G6">
        <f t="shared" si="4"/>
        <v>7.1428571428571425E-2</v>
      </c>
      <c r="H6">
        <f t="shared" si="1"/>
        <v>1.2979294800993491E-2</v>
      </c>
      <c r="I6">
        <f>SUM(H$2:H6)</f>
        <v>5.1984458485879757E-2</v>
      </c>
      <c r="L6">
        <v>5</v>
      </c>
      <c r="M6">
        <f t="shared" si="2"/>
        <v>-23150</v>
      </c>
    </row>
    <row r="7" spans="1:13" x14ac:dyDescent="0.3">
      <c r="A7" t="s">
        <v>3</v>
      </c>
      <c r="B7">
        <v>2289</v>
      </c>
      <c r="C7" t="s">
        <v>3</v>
      </c>
      <c r="E7" t="str">
        <f t="shared" si="0"/>
        <v>Irlanda</v>
      </c>
      <c r="F7" s="1">
        <f t="shared" si="3"/>
        <v>3039</v>
      </c>
      <c r="G7">
        <f t="shared" si="4"/>
        <v>7.1428571428571425E-2</v>
      </c>
      <c r="H7">
        <f t="shared" si="1"/>
        <v>1.7038478142643292E-2</v>
      </c>
      <c r="I7">
        <f>SUM(H$2:H7)</f>
        <v>6.9022936628523046E-2</v>
      </c>
      <c r="L7">
        <v>6</v>
      </c>
      <c r="M7">
        <f t="shared" si="2"/>
        <v>-18234</v>
      </c>
    </row>
    <row r="8" spans="1:13" x14ac:dyDescent="0.3">
      <c r="A8" t="s">
        <v>2</v>
      </c>
      <c r="B8">
        <v>1781</v>
      </c>
      <c r="C8" t="s">
        <v>2</v>
      </c>
      <c r="E8" t="str">
        <f t="shared" si="0"/>
        <v>Svezia</v>
      </c>
      <c r="F8" s="1">
        <f t="shared" si="3"/>
        <v>4119</v>
      </c>
      <c r="G8">
        <f t="shared" si="4"/>
        <v>7.1428571428571425E-2</v>
      </c>
      <c r="H8">
        <f t="shared" si="1"/>
        <v>2.3093613514165091E-2</v>
      </c>
      <c r="I8">
        <f>SUM(H$2:H8)</f>
        <v>9.2116550142688131E-2</v>
      </c>
      <c r="L8">
        <v>7</v>
      </c>
      <c r="M8">
        <f t="shared" si="2"/>
        <v>-8238</v>
      </c>
    </row>
    <row r="9" spans="1:13" x14ac:dyDescent="0.3">
      <c r="A9" t="s">
        <v>0</v>
      </c>
      <c r="B9">
        <v>1364</v>
      </c>
      <c r="C9" t="s">
        <v>0</v>
      </c>
      <c r="E9" t="str">
        <f t="shared" si="0"/>
        <v>Austria</v>
      </c>
      <c r="F9" s="1">
        <f t="shared" si="3"/>
        <v>8552</v>
      </c>
      <c r="G9">
        <f t="shared" si="4"/>
        <v>7.1428571428571425E-2</v>
      </c>
      <c r="H9">
        <f t="shared" si="1"/>
        <v>4.7947701571531894E-2</v>
      </c>
      <c r="I9">
        <f>SUM(H$2:H9)</f>
        <v>0.14006425171422002</v>
      </c>
      <c r="L9">
        <v>8</v>
      </c>
      <c r="M9">
        <f t="shared" si="2"/>
        <v>17104</v>
      </c>
    </row>
    <row r="10" spans="1:13" x14ac:dyDescent="0.3">
      <c r="A10" t="s">
        <v>9</v>
      </c>
      <c r="B10">
        <v>14791</v>
      </c>
      <c r="C10" t="s">
        <v>9</v>
      </c>
      <c r="E10" t="str">
        <f t="shared" si="0"/>
        <v>Regno Unito</v>
      </c>
      <c r="F10" s="1">
        <f t="shared" si="3"/>
        <v>11368</v>
      </c>
      <c r="G10">
        <f t="shared" si="4"/>
        <v>7.1428571428571425E-2</v>
      </c>
      <c r="H10">
        <f t="shared" si="1"/>
        <v>6.3735906392092437E-2</v>
      </c>
      <c r="I10">
        <f>SUM(H$2:H10)</f>
        <v>0.20380015810631247</v>
      </c>
      <c r="L10">
        <v>9</v>
      </c>
      <c r="M10">
        <f t="shared" si="2"/>
        <v>68208</v>
      </c>
    </row>
    <row r="11" spans="1:13" x14ac:dyDescent="0.3">
      <c r="A11" t="s">
        <v>8</v>
      </c>
      <c r="B11">
        <v>14354</v>
      </c>
      <c r="C11" t="s">
        <v>8</v>
      </c>
      <c r="E11" t="str">
        <f t="shared" si="0"/>
        <v>Belgio</v>
      </c>
      <c r="F11" s="1">
        <f t="shared" si="3"/>
        <v>14354</v>
      </c>
      <c r="G11">
        <f t="shared" si="4"/>
        <v>7.1428571428571425E-2</v>
      </c>
      <c r="H11">
        <f t="shared" si="1"/>
        <v>8.0477234372985124E-2</v>
      </c>
      <c r="I11">
        <f>SUM(H$2:H11)</f>
        <v>0.28427739247929762</v>
      </c>
      <c r="L11">
        <v>10</v>
      </c>
      <c r="M11">
        <f t="shared" si="2"/>
        <v>143540</v>
      </c>
    </row>
    <row r="12" spans="1:13" x14ac:dyDescent="0.3">
      <c r="A12" t="s">
        <v>1</v>
      </c>
      <c r="B12">
        <v>1523</v>
      </c>
      <c r="C12" t="s">
        <v>1</v>
      </c>
      <c r="E12" t="str">
        <f t="shared" si="0"/>
        <v>Spagna</v>
      </c>
      <c r="F12" s="1">
        <f t="shared" si="3"/>
        <v>14791</v>
      </c>
      <c r="G12">
        <f t="shared" si="4"/>
        <v>7.1428571428571425E-2</v>
      </c>
      <c r="H12">
        <f t="shared" si="1"/>
        <v>8.2927321555721259E-2</v>
      </c>
      <c r="I12">
        <f>SUM(H$2:H12)</f>
        <v>0.36720471403501886</v>
      </c>
      <c r="L12">
        <v>11</v>
      </c>
      <c r="M12">
        <f t="shared" si="2"/>
        <v>207074</v>
      </c>
    </row>
    <row r="13" spans="1:13" x14ac:dyDescent="0.3">
      <c r="A13" t="s">
        <v>6</v>
      </c>
      <c r="B13">
        <v>4119</v>
      </c>
      <c r="C13" t="s">
        <v>6</v>
      </c>
      <c r="E13" t="str">
        <f t="shared" si="0"/>
        <v>Paesi Bassi</v>
      </c>
      <c r="F13" s="1">
        <f t="shared" si="3"/>
        <v>20208</v>
      </c>
      <c r="G13">
        <f t="shared" si="4"/>
        <v>7.1428571428571425E-2</v>
      </c>
      <c r="H13">
        <f t="shared" si="1"/>
        <v>0.11329831072936349</v>
      </c>
      <c r="I13">
        <f>SUM(H$2:H13)</f>
        <v>0.48050302476438234</v>
      </c>
      <c r="L13">
        <v>12</v>
      </c>
      <c r="M13">
        <f t="shared" si="2"/>
        <v>363744</v>
      </c>
    </row>
    <row r="14" spans="1:13" x14ac:dyDescent="0.3">
      <c r="A14" t="s">
        <v>4</v>
      </c>
      <c r="B14">
        <v>2315</v>
      </c>
      <c r="C14" t="s">
        <v>4</v>
      </c>
      <c r="E14" t="str">
        <f t="shared" si="0"/>
        <v>Francia</v>
      </c>
      <c r="F14" s="1">
        <f t="shared" si="3"/>
        <v>32307</v>
      </c>
      <c r="G14">
        <f t="shared" si="4"/>
        <v>7.1428571428571425E-2</v>
      </c>
      <c r="H14">
        <f t="shared" si="1"/>
        <v>0.18113264671088411</v>
      </c>
      <c r="I14">
        <f>SUM(H$2:H14)</f>
        <v>0.66163567147526647</v>
      </c>
      <c r="L14">
        <v>13</v>
      </c>
      <c r="M14">
        <f t="shared" si="2"/>
        <v>710754</v>
      </c>
    </row>
    <row r="15" spans="1:13" x14ac:dyDescent="0.3">
      <c r="A15" t="s">
        <v>7</v>
      </c>
      <c r="B15">
        <v>8552</v>
      </c>
      <c r="C15" t="s">
        <v>7</v>
      </c>
      <c r="E15" t="str">
        <f t="shared" si="0"/>
        <v>Germania</v>
      </c>
      <c r="F15" s="1">
        <f t="shared" si="3"/>
        <v>60351</v>
      </c>
      <c r="G15">
        <f t="shared" si="4"/>
        <v>7.1428571428571425E-2</v>
      </c>
      <c r="H15">
        <f t="shared" si="1"/>
        <v>0.33836432852473353</v>
      </c>
      <c r="I15">
        <f>SUM(H$2:H15)</f>
        <v>1</v>
      </c>
      <c r="L15">
        <v>14</v>
      </c>
      <c r="M15">
        <f t="shared" si="2"/>
        <v>1569126</v>
      </c>
    </row>
    <row r="16" spans="1:13" x14ac:dyDescent="0.3">
      <c r="F16" s="1">
        <f>SUM(F2:F15)</f>
        <v>178361</v>
      </c>
      <c r="I16" s="4">
        <f>SUM(I2:I15)</f>
        <v>3.4396196477929593</v>
      </c>
      <c r="L16" s="6" t="s">
        <v>18</v>
      </c>
      <c r="M16" s="3">
        <f>SUM(M2:M15)/(14*13)</f>
        <v>15916.780219780219</v>
      </c>
    </row>
    <row r="17" spans="5:13" x14ac:dyDescent="0.3">
      <c r="E17" t="s">
        <v>16</v>
      </c>
      <c r="F17" s="2">
        <f>AVERAGE(F2:F15)</f>
        <v>12740.071428571429</v>
      </c>
    </row>
    <row r="19" spans="5:13" x14ac:dyDescent="0.3">
      <c r="I19" t="s">
        <v>17</v>
      </c>
      <c r="J19" s="7">
        <f>15/13-(2/13)*I16</f>
        <v>0.62467390033954462</v>
      </c>
      <c r="L19" t="s">
        <v>19</v>
      </c>
      <c r="M19" s="7">
        <f>M16/(2*F17)</f>
        <v>0.62467390033954473</v>
      </c>
    </row>
    <row r="21" spans="5:13" x14ac:dyDescent="0.3">
      <c r="F21" s="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O7" sqref="O7"/>
    </sheetView>
  </sheetViews>
  <sheetFormatPr defaultRowHeight="14.4" x14ac:dyDescent="0.3"/>
  <cols>
    <col min="1" max="4" width="11.44140625" customWidth="1"/>
    <col min="9" max="9" width="9.44140625" bestFit="1" customWidth="1"/>
    <col min="10" max="10" width="13.5546875" bestFit="1" customWidth="1"/>
    <col min="13" max="13" width="19" customWidth="1"/>
  </cols>
  <sheetData>
    <row r="1" spans="1:13" x14ac:dyDescent="0.3">
      <c r="F1" t="s">
        <v>20</v>
      </c>
      <c r="G1" t="s">
        <v>14</v>
      </c>
      <c r="H1" t="s">
        <v>26</v>
      </c>
      <c r="I1" t="s">
        <v>27</v>
      </c>
      <c r="L1" t="s">
        <v>15</v>
      </c>
      <c r="M1" t="s">
        <v>21</v>
      </c>
    </row>
    <row r="2" spans="1:13" x14ac:dyDescent="0.3">
      <c r="A2" t="s">
        <v>10</v>
      </c>
      <c r="B2">
        <v>40957</v>
      </c>
      <c r="C2" t="s">
        <v>10</v>
      </c>
      <c r="E2" t="str">
        <f>VLOOKUP(F2,B$2:C$15,2,0)</f>
        <v>Lussemburgo</v>
      </c>
      <c r="F2">
        <f t="shared" ref="F2:F15" si="0">SMALL(B$2:B$15,L2)</f>
        <v>488</v>
      </c>
      <c r="G2">
        <f>1/14</f>
        <v>7.1428571428571425E-2</v>
      </c>
      <c r="H2">
        <f>F2/F$16</f>
        <v>2.725480449704274E-3</v>
      </c>
      <c r="I2">
        <f>SUM(H$2:H2)</f>
        <v>2.725480449704274E-3</v>
      </c>
      <c r="L2">
        <v>1</v>
      </c>
      <c r="M2">
        <f>2*F2*(2*L2-15)</f>
        <v>-12688</v>
      </c>
    </row>
    <row r="3" spans="1:13" x14ac:dyDescent="0.3">
      <c r="A3" t="s">
        <v>12</v>
      </c>
      <c r="B3">
        <v>8560</v>
      </c>
      <c r="C3" t="s">
        <v>12</v>
      </c>
      <c r="E3" t="str">
        <f t="shared" ref="E3:E15" si="1">VLOOKUP(F3,B$2:C$15,2,0)</f>
        <v>Irlanda</v>
      </c>
      <c r="F3">
        <f t="shared" si="0"/>
        <v>1408</v>
      </c>
      <c r="G3">
        <f t="shared" ref="G3:G15" si="2">1/14</f>
        <v>7.1428571428571425E-2</v>
      </c>
      <c r="H3">
        <f t="shared" ref="H3:H15" si="3">F3/F$16</f>
        <v>7.8636812975074136E-3</v>
      </c>
      <c r="I3">
        <f>SUM(H$2:H3)</f>
        <v>1.0589161747211688E-2</v>
      </c>
      <c r="L3">
        <v>2</v>
      </c>
      <c r="M3">
        <f t="shared" ref="M3:M15" si="4">2*F3*(2*L3-15)</f>
        <v>-30976</v>
      </c>
    </row>
    <row r="4" spans="1:13" x14ac:dyDescent="0.3">
      <c r="A4" t="s">
        <v>11</v>
      </c>
      <c r="B4">
        <v>46645</v>
      </c>
      <c r="C4" t="s">
        <v>11</v>
      </c>
      <c r="E4" t="str">
        <f t="shared" si="1"/>
        <v>Finlandia</v>
      </c>
      <c r="F4">
        <f t="shared" si="0"/>
        <v>1691</v>
      </c>
      <c r="G4">
        <f t="shared" si="2"/>
        <v>7.1428571428571425E-2</v>
      </c>
      <c r="H4">
        <f t="shared" si="3"/>
        <v>9.444236558299032E-3</v>
      </c>
      <c r="I4">
        <f>SUM(H$2:H4)</f>
        <v>2.0033398305510722E-2</v>
      </c>
      <c r="L4">
        <v>3</v>
      </c>
      <c r="M4">
        <f t="shared" si="4"/>
        <v>-30438</v>
      </c>
    </row>
    <row r="5" spans="1:13" x14ac:dyDescent="0.3">
      <c r="A5" t="s">
        <v>13</v>
      </c>
      <c r="B5">
        <v>19234</v>
      </c>
      <c r="C5" t="s">
        <v>13</v>
      </c>
      <c r="E5" t="str">
        <f t="shared" si="1"/>
        <v>Danimarca</v>
      </c>
      <c r="F5">
        <f t="shared" si="0"/>
        <v>2668</v>
      </c>
      <c r="G5">
        <f t="shared" si="2"/>
        <v>7.1428571428571425E-2</v>
      </c>
      <c r="H5">
        <f t="shared" si="3"/>
        <v>1.4900782458629106E-2</v>
      </c>
      <c r="I5">
        <f>SUM(H$2:H5)</f>
        <v>3.493418076413983E-2</v>
      </c>
      <c r="L5">
        <v>4</v>
      </c>
      <c r="M5">
        <f t="shared" si="4"/>
        <v>-37352</v>
      </c>
    </row>
    <row r="6" spans="1:13" x14ac:dyDescent="0.3">
      <c r="A6" t="s">
        <v>5</v>
      </c>
      <c r="B6">
        <v>1408</v>
      </c>
      <c r="C6" t="s">
        <v>5</v>
      </c>
      <c r="E6" t="str">
        <f t="shared" si="1"/>
        <v>Portogallo</v>
      </c>
      <c r="F6">
        <f t="shared" si="0"/>
        <v>3513</v>
      </c>
      <c r="G6">
        <f t="shared" si="2"/>
        <v>7.1428571428571425E-2</v>
      </c>
      <c r="H6">
        <f t="shared" si="3"/>
        <v>1.962010823731786E-2</v>
      </c>
      <c r="I6">
        <f>SUM(H$2:H6)</f>
        <v>5.4554289001457687E-2</v>
      </c>
      <c r="L6">
        <v>5</v>
      </c>
      <c r="M6">
        <f t="shared" si="4"/>
        <v>-35130</v>
      </c>
    </row>
    <row r="7" spans="1:13" x14ac:dyDescent="0.3">
      <c r="A7" t="s">
        <v>3</v>
      </c>
      <c r="B7">
        <v>2668</v>
      </c>
      <c r="C7" t="s">
        <v>3</v>
      </c>
      <c r="E7" t="str">
        <f t="shared" si="1"/>
        <v>Svezia</v>
      </c>
      <c r="F7">
        <f t="shared" si="0"/>
        <v>3964</v>
      </c>
      <c r="G7">
        <f t="shared" si="2"/>
        <v>7.1428571428571425E-2</v>
      </c>
      <c r="H7">
        <f t="shared" si="3"/>
        <v>2.2138943652925704E-2</v>
      </c>
      <c r="I7">
        <f>SUM(H$2:H7)</f>
        <v>7.6693232654383395E-2</v>
      </c>
      <c r="L7">
        <v>6</v>
      </c>
      <c r="M7">
        <f t="shared" si="4"/>
        <v>-23784</v>
      </c>
    </row>
    <row r="8" spans="1:13" x14ac:dyDescent="0.3">
      <c r="A8" t="s">
        <v>2</v>
      </c>
      <c r="B8">
        <v>7604</v>
      </c>
      <c r="C8" t="s">
        <v>2</v>
      </c>
      <c r="E8" t="str">
        <f t="shared" si="1"/>
        <v>Grecia</v>
      </c>
      <c r="F8">
        <f t="shared" si="0"/>
        <v>7604</v>
      </c>
      <c r="G8">
        <f t="shared" si="2"/>
        <v>7.1428571428571425E-2</v>
      </c>
      <c r="H8">
        <f t="shared" si="3"/>
        <v>4.2468347007277259E-2</v>
      </c>
      <c r="I8">
        <f>SUM(H$2:H8)</f>
        <v>0.11916157966166066</v>
      </c>
      <c r="L8">
        <v>7</v>
      </c>
      <c r="M8">
        <f t="shared" si="4"/>
        <v>-15208</v>
      </c>
    </row>
    <row r="9" spans="1:13" x14ac:dyDescent="0.3">
      <c r="A9" t="s">
        <v>0</v>
      </c>
      <c r="B9">
        <v>3513</v>
      </c>
      <c r="C9" t="s">
        <v>0</v>
      </c>
      <c r="E9" t="str">
        <f t="shared" si="1"/>
        <v>Paesi Bassi</v>
      </c>
      <c r="F9">
        <f t="shared" si="0"/>
        <v>8560</v>
      </c>
      <c r="G9">
        <f t="shared" si="2"/>
        <v>7.1428571428571425E-2</v>
      </c>
      <c r="H9">
        <f t="shared" si="3"/>
        <v>4.7807607888255305E-2</v>
      </c>
      <c r="I9">
        <f>SUM(H$2:H9)</f>
        <v>0.16696918754991597</v>
      </c>
      <c r="L9">
        <v>8</v>
      </c>
      <c r="M9">
        <f t="shared" si="4"/>
        <v>17120</v>
      </c>
    </row>
    <row r="10" spans="1:13" x14ac:dyDescent="0.3">
      <c r="A10" t="s">
        <v>9</v>
      </c>
      <c r="B10">
        <v>23898</v>
      </c>
      <c r="C10" t="s">
        <v>9</v>
      </c>
      <c r="E10" t="str">
        <f t="shared" si="1"/>
        <v>Austria</v>
      </c>
      <c r="F10">
        <f t="shared" si="0"/>
        <v>8567</v>
      </c>
      <c r="G10">
        <f t="shared" si="2"/>
        <v>7.1428571428571425E-2</v>
      </c>
      <c r="H10">
        <f t="shared" si="3"/>
        <v>4.7846702894705981E-2</v>
      </c>
      <c r="I10">
        <f>SUM(H$2:H10)</f>
        <v>0.21481589044462196</v>
      </c>
      <c r="L10">
        <v>9</v>
      </c>
      <c r="M10">
        <f t="shared" si="4"/>
        <v>51402</v>
      </c>
    </row>
    <row r="11" spans="1:13" x14ac:dyDescent="0.3">
      <c r="A11" t="s">
        <v>8</v>
      </c>
      <c r="B11">
        <v>9854</v>
      </c>
      <c r="C11" t="s">
        <v>8</v>
      </c>
      <c r="E11" t="str">
        <f t="shared" si="1"/>
        <v>Belgio</v>
      </c>
      <c r="F11">
        <f t="shared" si="0"/>
        <v>9854</v>
      </c>
      <c r="G11">
        <f t="shared" si="2"/>
        <v>7.1428571428571425E-2</v>
      </c>
      <c r="H11">
        <f t="shared" si="3"/>
        <v>5.5034599080708846E-2</v>
      </c>
      <c r="I11">
        <f>SUM(H$2:H11)</f>
        <v>0.26985048952533081</v>
      </c>
      <c r="L11">
        <v>10</v>
      </c>
      <c r="M11">
        <f t="shared" si="4"/>
        <v>98540</v>
      </c>
    </row>
    <row r="12" spans="1:13" x14ac:dyDescent="0.3">
      <c r="A12" t="s">
        <v>1</v>
      </c>
      <c r="B12">
        <v>488</v>
      </c>
      <c r="C12" t="s">
        <v>1</v>
      </c>
      <c r="E12" t="str">
        <f t="shared" si="1"/>
        <v>Regno Unito</v>
      </c>
      <c r="F12">
        <f t="shared" si="0"/>
        <v>19234</v>
      </c>
      <c r="G12">
        <f t="shared" si="2"/>
        <v>7.1428571428571425E-2</v>
      </c>
      <c r="H12">
        <f t="shared" si="3"/>
        <v>0.10742190772461477</v>
      </c>
      <c r="I12">
        <f>SUM(H$2:H12)</f>
        <v>0.37727239724994555</v>
      </c>
      <c r="L12">
        <v>11</v>
      </c>
      <c r="M12">
        <f t="shared" si="4"/>
        <v>269276</v>
      </c>
    </row>
    <row r="13" spans="1:13" x14ac:dyDescent="0.3">
      <c r="A13" t="s">
        <v>6</v>
      </c>
      <c r="B13">
        <v>3964</v>
      </c>
      <c r="C13" t="s">
        <v>6</v>
      </c>
      <c r="E13" t="str">
        <f t="shared" si="1"/>
        <v>Spagna</v>
      </c>
      <c r="F13">
        <f t="shared" si="0"/>
        <v>23898</v>
      </c>
      <c r="G13">
        <f t="shared" si="2"/>
        <v>7.1428571428571425E-2</v>
      </c>
      <c r="H13">
        <f t="shared" si="3"/>
        <v>0.1334703520226081</v>
      </c>
      <c r="I13">
        <f>SUM(H$2:H13)</f>
        <v>0.51074274927255359</v>
      </c>
      <c r="L13">
        <v>12</v>
      </c>
      <c r="M13">
        <f t="shared" si="4"/>
        <v>430164</v>
      </c>
    </row>
    <row r="14" spans="1:13" x14ac:dyDescent="0.3">
      <c r="A14" t="s">
        <v>4</v>
      </c>
      <c r="B14">
        <v>1691</v>
      </c>
      <c r="C14" t="s">
        <v>4</v>
      </c>
      <c r="E14" t="str">
        <f t="shared" si="1"/>
        <v>Francia</v>
      </c>
      <c r="F14">
        <f t="shared" si="0"/>
        <v>40957</v>
      </c>
      <c r="G14">
        <f t="shared" si="2"/>
        <v>7.1428571428571425E-2</v>
      </c>
      <c r="H14">
        <f t="shared" si="3"/>
        <v>0.22874488274290566</v>
      </c>
      <c r="I14">
        <f>SUM(H$2:H14)</f>
        <v>0.73948763201545931</v>
      </c>
      <c r="L14">
        <v>13</v>
      </c>
      <c r="M14">
        <f t="shared" si="4"/>
        <v>901054</v>
      </c>
    </row>
    <row r="15" spans="1:13" x14ac:dyDescent="0.3">
      <c r="A15" t="s">
        <v>7</v>
      </c>
      <c r="B15">
        <v>8567</v>
      </c>
      <c r="C15" t="s">
        <v>7</v>
      </c>
      <c r="E15" t="str">
        <f t="shared" si="1"/>
        <v>Germania</v>
      </c>
      <c r="F15">
        <f t="shared" si="0"/>
        <v>46645</v>
      </c>
      <c r="G15">
        <f t="shared" si="2"/>
        <v>7.1428571428571425E-2</v>
      </c>
      <c r="H15">
        <f t="shared" si="3"/>
        <v>0.26051236798454069</v>
      </c>
      <c r="I15">
        <f>SUM(H$2:H15)</f>
        <v>1</v>
      </c>
      <c r="L15">
        <v>14</v>
      </c>
      <c r="M15">
        <f t="shared" si="4"/>
        <v>1212770</v>
      </c>
    </row>
    <row r="16" spans="1:13" x14ac:dyDescent="0.3">
      <c r="F16" s="1">
        <f>SUM(F2:F15)</f>
        <v>179051</v>
      </c>
      <c r="I16" s="4">
        <f>SUM(I2:I15)</f>
        <v>3.5978296686418956</v>
      </c>
      <c r="L16" s="6" t="s">
        <v>18</v>
      </c>
      <c r="M16" s="3">
        <f>SUM(M2:M15)/(14*13)</f>
        <v>15355.76923076923</v>
      </c>
    </row>
    <row r="17" spans="5:13" x14ac:dyDescent="0.3">
      <c r="E17" t="s">
        <v>16</v>
      </c>
      <c r="F17" s="2">
        <f>AVERAGE(F2:F15)</f>
        <v>12789.357142857143</v>
      </c>
    </row>
    <row r="19" spans="5:13" x14ac:dyDescent="0.3">
      <c r="I19" t="s">
        <v>17</v>
      </c>
      <c r="J19" s="7">
        <f>15/13-(2/13)*I16</f>
        <v>0.6003338971320159</v>
      </c>
      <c r="L19" t="s">
        <v>19</v>
      </c>
      <c r="M19" s="7">
        <f>M16/(2*F17)</f>
        <v>0.60033389713201613</v>
      </c>
    </row>
    <row r="21" spans="5:13" x14ac:dyDescent="0.3">
      <c r="F21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Tabella_4.9</vt:lpstr>
      <vt:lpstr>Tab_4.11_importazioni</vt:lpstr>
      <vt:lpstr>Tab_4.12_esportazioni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Marco Riani</cp:lastModifiedBy>
  <dcterms:created xsi:type="dcterms:W3CDTF">2011-01-10T20:48:39Z</dcterms:created>
  <dcterms:modified xsi:type="dcterms:W3CDTF">2016-02-11T22:27:50Z</dcterms:modified>
</cp:coreProperties>
</file>