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D:\Myweb\ADM\Input_files\"/>
    </mc:Choice>
  </mc:AlternateContent>
  <bookViews>
    <workbookView xWindow="0" yWindow="0" windowWidth="15312" windowHeight="8184"/>
  </bookViews>
  <sheets>
    <sheet name="Testo" sheetId="2" r:id="rId1"/>
    <sheet name="Dati" sheetId="1" r:id="rId2"/>
    <sheet name="boxplot" sheetId="3" r:id="rId3"/>
  </sheets>
  <definedNames>
    <definedName name="_xlchart.v1.0" hidden="1">Dati!$A$3</definedName>
    <definedName name="_xlchart.v1.1" hidden="1">Dati!$A$4:$A$43</definedName>
    <definedName name="_xlchart.v1.10" hidden="1">Dati!$B$3</definedName>
    <definedName name="_xlchart.v1.11" hidden="1">Dati!$B$4:$B$43</definedName>
    <definedName name="_xlchart.v1.2" hidden="1">Dati!$B$3</definedName>
    <definedName name="_xlchart.v1.3" hidden="1">Dati!$B$4:$B$43</definedName>
    <definedName name="_xlchart.v1.4" hidden="1">Dati!$C$3</definedName>
    <definedName name="_xlchart.v1.5" hidden="1">Dati!$C$4:$C$43</definedName>
    <definedName name="_xlchart.v1.6" hidden="1">Dati!$A$3</definedName>
    <definedName name="_xlchart.v1.7" hidden="1">Dati!$A$4:$A$43</definedName>
    <definedName name="_xlchart.v1.8" hidden="1">Dati!$C$3</definedName>
    <definedName name="_xlchart.v1.9" hidden="1">Dati!$C$4:$C$43</definedName>
    <definedName name="minax">Dati!$L$39</definedName>
    <definedName name="n">Dati!#REF!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U7" i="1"/>
  <c r="T7" i="1"/>
  <c r="S7" i="1"/>
  <c r="R8" i="1"/>
  <c r="N8" i="1"/>
  <c r="O8" i="1"/>
  <c r="M8" i="1"/>
  <c r="R7" i="1"/>
  <c r="R3" i="1"/>
  <c r="N3" i="1"/>
  <c r="O3" i="1"/>
  <c r="M3" i="1"/>
  <c r="T2" i="1"/>
  <c r="S2" i="1"/>
  <c r="R2" i="1"/>
  <c r="O18" i="1" l="1"/>
  <c r="N15" i="1" l="1"/>
  <c r="O15" i="1"/>
  <c r="P15" i="1"/>
  <c r="Q16" i="1"/>
  <c r="R16" i="1"/>
  <c r="S16" i="1"/>
  <c r="T16" i="1"/>
  <c r="M17" i="1"/>
  <c r="M18" i="1"/>
  <c r="M19" i="1"/>
  <c r="M7" i="1"/>
  <c r="N7" i="1"/>
  <c r="N12" i="1" s="1"/>
  <c r="O7" i="1"/>
  <c r="O12" i="1" s="1"/>
  <c r="N9" i="1"/>
  <c r="O9" i="1"/>
  <c r="M9" i="1"/>
  <c r="N2" i="1"/>
  <c r="O2" i="1"/>
  <c r="O11" i="1" s="1"/>
  <c r="F6" i="1" s="1"/>
  <c r="N4" i="1"/>
  <c r="O4" i="1"/>
  <c r="M4" i="1"/>
  <c r="M2" i="1"/>
  <c r="M11" i="1" s="1"/>
  <c r="D12" i="1" s="1"/>
  <c r="Z13" i="1"/>
  <c r="P18" i="1" s="1"/>
  <c r="AA13" i="1"/>
  <c r="P19" i="1" s="1"/>
  <c r="Y13" i="1"/>
  <c r="P17" i="1" s="1"/>
  <c r="Z12" i="1"/>
  <c r="AA12" i="1"/>
  <c r="O19" i="1" s="1"/>
  <c r="Y12" i="1"/>
  <c r="O17" i="1" s="1"/>
  <c r="Z11" i="1"/>
  <c r="Z14" i="1" s="1"/>
  <c r="Z15" i="1" s="1"/>
  <c r="R18" i="1" s="1"/>
  <c r="AA11" i="1"/>
  <c r="AA14" i="1" s="1"/>
  <c r="AA15" i="1" s="1"/>
  <c r="R19" i="1" s="1"/>
  <c r="Y11" i="1"/>
  <c r="Y14" i="1" s="1"/>
  <c r="Y15" i="1" s="1"/>
  <c r="R17" i="1" s="1"/>
  <c r="D25" i="1" l="1"/>
  <c r="N17" i="1"/>
  <c r="D9" i="1"/>
  <c r="D17" i="1"/>
  <c r="D41" i="1"/>
  <c r="D33" i="1"/>
  <c r="H9" i="1"/>
  <c r="H17" i="1"/>
  <c r="H25" i="1"/>
  <c r="H33" i="1"/>
  <c r="H41" i="1"/>
  <c r="H4" i="1"/>
  <c r="H12" i="1"/>
  <c r="H20" i="1"/>
  <c r="H28" i="1"/>
  <c r="H36" i="1"/>
  <c r="H7" i="1"/>
  <c r="H15" i="1"/>
  <c r="H23" i="1"/>
  <c r="H31" i="1"/>
  <c r="H39" i="1"/>
  <c r="H14" i="1"/>
  <c r="H10" i="1"/>
  <c r="H18" i="1"/>
  <c r="H26" i="1"/>
  <c r="H34" i="1"/>
  <c r="H42" i="1"/>
  <c r="H30" i="1"/>
  <c r="H5" i="1"/>
  <c r="H13" i="1"/>
  <c r="H21" i="1"/>
  <c r="H29" i="1"/>
  <c r="H37" i="1"/>
  <c r="H22" i="1"/>
  <c r="H8" i="1"/>
  <c r="H16" i="1"/>
  <c r="H24" i="1"/>
  <c r="H32" i="1"/>
  <c r="H40" i="1"/>
  <c r="H11" i="1"/>
  <c r="H19" i="1"/>
  <c r="H27" i="1"/>
  <c r="H35" i="1"/>
  <c r="H43" i="1"/>
  <c r="H6" i="1"/>
  <c r="H38" i="1"/>
  <c r="I6" i="1"/>
  <c r="I14" i="1"/>
  <c r="I22" i="1"/>
  <c r="I30" i="1"/>
  <c r="I38" i="1"/>
  <c r="I19" i="1"/>
  <c r="I9" i="1"/>
  <c r="I17" i="1"/>
  <c r="I25" i="1"/>
  <c r="I33" i="1"/>
  <c r="I41" i="1"/>
  <c r="I4" i="1"/>
  <c r="I27" i="1"/>
  <c r="I12" i="1"/>
  <c r="I20" i="1"/>
  <c r="I28" i="1"/>
  <c r="I36" i="1"/>
  <c r="I7" i="1"/>
  <c r="I15" i="1"/>
  <c r="I23" i="1"/>
  <c r="I31" i="1"/>
  <c r="I39" i="1"/>
  <c r="I10" i="1"/>
  <c r="I18" i="1"/>
  <c r="I26" i="1"/>
  <c r="I34" i="1"/>
  <c r="I42" i="1"/>
  <c r="I43" i="1"/>
  <c r="I5" i="1"/>
  <c r="I13" i="1"/>
  <c r="I21" i="1"/>
  <c r="I29" i="1"/>
  <c r="I37" i="1"/>
  <c r="I11" i="1"/>
  <c r="I35" i="1"/>
  <c r="I8" i="1"/>
  <c r="I16" i="1"/>
  <c r="I24" i="1"/>
  <c r="I32" i="1"/>
  <c r="I40" i="1"/>
  <c r="M12" i="1"/>
  <c r="F40" i="1"/>
  <c r="D38" i="1"/>
  <c r="F32" i="1"/>
  <c r="D30" i="1"/>
  <c r="F24" i="1"/>
  <c r="D22" i="1"/>
  <c r="F16" i="1"/>
  <c r="D14" i="1"/>
  <c r="F8" i="1"/>
  <c r="D6" i="1"/>
  <c r="N18" i="1"/>
  <c r="F27" i="1"/>
  <c r="F11" i="1"/>
  <c r="M5" i="1"/>
  <c r="D43" i="1"/>
  <c r="F37" i="1"/>
  <c r="D35" i="1"/>
  <c r="F29" i="1"/>
  <c r="D27" i="1"/>
  <c r="F21" i="1"/>
  <c r="D19" i="1"/>
  <c r="F13" i="1"/>
  <c r="D11" i="1"/>
  <c r="F5" i="1"/>
  <c r="N19" i="1"/>
  <c r="F43" i="1"/>
  <c r="F35" i="1"/>
  <c r="F42" i="1"/>
  <c r="D40" i="1"/>
  <c r="F34" i="1"/>
  <c r="D32" i="1"/>
  <c r="F26" i="1"/>
  <c r="D24" i="1"/>
  <c r="F18" i="1"/>
  <c r="D16" i="1"/>
  <c r="F10" i="1"/>
  <c r="D8" i="1"/>
  <c r="F39" i="1"/>
  <c r="D37" i="1"/>
  <c r="F31" i="1"/>
  <c r="D29" i="1"/>
  <c r="F23" i="1"/>
  <c r="D21" i="1"/>
  <c r="F15" i="1"/>
  <c r="D13" i="1"/>
  <c r="F7" i="1"/>
  <c r="D5" i="1"/>
  <c r="D4" i="1"/>
  <c r="D42" i="1"/>
  <c r="F36" i="1"/>
  <c r="D34" i="1"/>
  <c r="F28" i="1"/>
  <c r="D26" i="1"/>
  <c r="F20" i="1"/>
  <c r="D18" i="1"/>
  <c r="F12" i="1"/>
  <c r="D10" i="1"/>
  <c r="Q17" i="1"/>
  <c r="F19" i="1"/>
  <c r="F4" i="1"/>
  <c r="F41" i="1"/>
  <c r="D39" i="1"/>
  <c r="F33" i="1"/>
  <c r="D31" i="1"/>
  <c r="F25" i="1"/>
  <c r="D23" i="1"/>
  <c r="F17" i="1"/>
  <c r="D15" i="1"/>
  <c r="F9" i="1"/>
  <c r="D7" i="1"/>
  <c r="Q18" i="1"/>
  <c r="F38" i="1"/>
  <c r="D36" i="1"/>
  <c r="F30" i="1"/>
  <c r="D28" i="1"/>
  <c r="F22" i="1"/>
  <c r="D20" i="1"/>
  <c r="F14" i="1"/>
  <c r="Q19" i="1"/>
  <c r="N11" i="1"/>
  <c r="O5" i="1"/>
  <c r="N5" i="1"/>
  <c r="M10" i="1"/>
  <c r="O10" i="1"/>
  <c r="N10" i="1"/>
  <c r="Z17" i="1" l="1"/>
  <c r="T18" i="1" s="1"/>
  <c r="AA17" i="1"/>
  <c r="T19" i="1" s="1"/>
  <c r="E9" i="1"/>
  <c r="E17" i="1"/>
  <c r="E25" i="1"/>
  <c r="E33" i="1"/>
  <c r="E41" i="1"/>
  <c r="E4" i="1"/>
  <c r="E14" i="1"/>
  <c r="E30" i="1"/>
  <c r="E12" i="1"/>
  <c r="E20" i="1"/>
  <c r="E28" i="1"/>
  <c r="E36" i="1"/>
  <c r="E7" i="1"/>
  <c r="E15" i="1"/>
  <c r="E23" i="1"/>
  <c r="E31" i="1"/>
  <c r="E39" i="1"/>
  <c r="E6" i="1"/>
  <c r="E10" i="1"/>
  <c r="E18" i="1"/>
  <c r="E26" i="1"/>
  <c r="E34" i="1"/>
  <c r="E42" i="1"/>
  <c r="E5" i="1"/>
  <c r="E13" i="1"/>
  <c r="E21" i="1"/>
  <c r="E29" i="1"/>
  <c r="E37" i="1"/>
  <c r="E22" i="1"/>
  <c r="E8" i="1"/>
  <c r="E16" i="1"/>
  <c r="E24" i="1"/>
  <c r="E32" i="1"/>
  <c r="E40" i="1"/>
  <c r="E38" i="1"/>
  <c r="E11" i="1"/>
  <c r="E19" i="1"/>
  <c r="E27" i="1"/>
  <c r="E35" i="1"/>
  <c r="E43" i="1"/>
  <c r="G12" i="1"/>
  <c r="G20" i="1"/>
  <c r="G28" i="1"/>
  <c r="G36" i="1"/>
  <c r="G7" i="1"/>
  <c r="G15" i="1"/>
  <c r="G23" i="1"/>
  <c r="G31" i="1"/>
  <c r="G39" i="1"/>
  <c r="G10" i="1"/>
  <c r="G18" i="1"/>
  <c r="G26" i="1"/>
  <c r="G34" i="1"/>
  <c r="G42" i="1"/>
  <c r="G4" i="1"/>
  <c r="G5" i="1"/>
  <c r="G13" i="1"/>
  <c r="G21" i="1"/>
  <c r="G29" i="1"/>
  <c r="G37" i="1"/>
  <c r="G8" i="1"/>
  <c r="G16" i="1"/>
  <c r="G24" i="1"/>
  <c r="G32" i="1"/>
  <c r="G40" i="1"/>
  <c r="G9" i="1"/>
  <c r="G33" i="1"/>
  <c r="G11" i="1"/>
  <c r="G19" i="1"/>
  <c r="G27" i="1"/>
  <c r="G35" i="1"/>
  <c r="G43" i="1"/>
  <c r="G17" i="1"/>
  <c r="G25" i="1"/>
  <c r="G41" i="1"/>
  <c r="G6" i="1"/>
  <c r="G14" i="1"/>
  <c r="G22" i="1"/>
  <c r="G30" i="1"/>
  <c r="G38" i="1"/>
  <c r="AA16" i="1"/>
  <c r="S19" i="1" s="1"/>
  <c r="Y16" i="1"/>
  <c r="S17" i="1" s="1"/>
  <c r="Y17" i="1" l="1"/>
  <c r="T17" i="1" s="1"/>
  <c r="Z16" i="1"/>
  <c r="S18" i="1" s="1"/>
</calcChain>
</file>

<file path=xl/comments1.xml><?xml version="1.0" encoding="utf-8"?>
<comments xmlns="http://schemas.openxmlformats.org/spreadsheetml/2006/main">
  <authors>
    <author>Mriani</author>
  </authors>
  <commentList>
    <comment ref="Y14" authorId="0" shapeId="0">
      <text>
        <r>
          <rPr>
            <b/>
            <sz val="9"/>
            <color indexed="81"/>
            <rFont val="Tahoma"/>
            <family val="2"/>
          </rPr>
          <t>Mriani:</t>
        </r>
        <r>
          <rPr>
            <sz val="9"/>
            <color indexed="81"/>
            <rFont val="Tahoma"/>
            <family val="2"/>
          </rPr>
          <t xml:space="preserve">
In alternativa per contare il numero di celle vuote di una determinata zona si può utilizzare la funzione CONTA.VUOTE</t>
        </r>
      </text>
    </comment>
  </commentList>
</comments>
</file>

<file path=xl/sharedStrings.xml><?xml version="1.0" encoding="utf-8"?>
<sst xmlns="http://schemas.openxmlformats.org/spreadsheetml/2006/main" count="54" uniqueCount="46">
  <si>
    <t>umidit</t>
  </si>
  <si>
    <t>ceneri</t>
  </si>
  <si>
    <t>rotte</t>
  </si>
  <si>
    <t>N</t>
  </si>
  <si>
    <t>Media</t>
  </si>
  <si>
    <t>Deviazione std.</t>
  </si>
  <si>
    <t>Mancante</t>
  </si>
  <si>
    <t>Conteggio</t>
  </si>
  <si>
    <t>Percentuale</t>
  </si>
  <si>
    <r>
      <t>N. di estremi</t>
    </r>
    <r>
      <rPr>
        <vertAlign val="superscript"/>
        <sz val="11"/>
        <color theme="1"/>
        <rFont val="Calibri"/>
        <family val="2"/>
        <scheme val="minor"/>
      </rPr>
      <t>a</t>
    </r>
  </si>
  <si>
    <t>Min</t>
  </si>
  <si>
    <t>Max</t>
  </si>
  <si>
    <t>nrighe=</t>
  </si>
  <si>
    <t>Q3+1.5IQR</t>
  </si>
  <si>
    <t>Primo quartile (vecchia formula)</t>
  </si>
  <si>
    <t>Terzo quartile (vecchia formula)</t>
  </si>
  <si>
    <t>OUTLIER NEGATIVI</t>
  </si>
  <si>
    <t>OUTLIER POSITIVI</t>
  </si>
  <si>
    <t>Q1-1.5IQR</t>
  </si>
  <si>
    <t>1==&gt; xi &lt; Q1-1.5IQR</t>
  </si>
  <si>
    <t>STATISTICHE UNIVARIATE</t>
  </si>
  <si>
    <t>Primo quartile (implementazione manuale)</t>
  </si>
  <si>
    <t>Terzo quartile (implementazione manuale)</t>
  </si>
  <si>
    <t>a. Numero di casi non compresi nell'intervallo (Q1-1.5*IQR, Q3+1.5*IQR</t>
  </si>
  <si>
    <t>1==&gt; xi &gt; Q3+1.5IQR</t>
  </si>
  <si>
    <t>Ceneri: Forte asimmetria negativa (nella parte centrale della distribuzione). Nessun outlier. Distribuzione non normale</t>
  </si>
  <si>
    <t xml:space="preserve">Rotte: asimmetria positiva nella parte centrale della distribuzione. 2 outliers superiori. </t>
  </si>
  <si>
    <t>COMMENTI</t>
  </si>
  <si>
    <t>Umidità: distribuzione abbastanza simmetrica. 2 outliers, uno superiore e l'altro inferiore</t>
  </si>
  <si>
    <t>Questa sequenza è collegata alla funzione INDICE della zona M17:T19</t>
  </si>
  <si>
    <t>Numero di valori estremi inferiori</t>
  </si>
  <si>
    <t>Numero di valori estremi superiori</t>
  </si>
  <si>
    <t>Primo quartile (ESC.QUARTILE)</t>
  </si>
  <si>
    <t>Primo quartile (INC.QUARTILE)</t>
  </si>
  <si>
    <t>Terzo quartile (ESC.QUARTILE)</t>
  </si>
  <si>
    <t>Pos Q1 con ESC.quartile</t>
  </si>
  <si>
    <t>Pos Q1 con INC.quartile</t>
  </si>
  <si>
    <t>Pos Q3 con INC.quartile</t>
  </si>
  <si>
    <t>x(10)</t>
  </si>
  <si>
    <t>x(11)</t>
  </si>
  <si>
    <t>x(30)</t>
  </si>
  <si>
    <t>x(31)</t>
  </si>
  <si>
    <t>Pos Q3 con ESC.quartile</t>
  </si>
  <si>
    <t>Implementazione manuale di ESC.QUARTILE(.;3)</t>
  </si>
  <si>
    <t>Implementazione manuale di INC.QUARTILE(.;3)</t>
  </si>
  <si>
    <t>Interp. Lineare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</si>
</sst>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9" xfId="1" applyNumberFormat="1" applyFont="1" applyBorder="1"/>
    <xf numFmtId="0" fontId="0" fillId="0" borderId="10" xfId="0" applyBorder="1"/>
    <xf numFmtId="164" fontId="0" fillId="0" borderId="10" xfId="1" applyNumberFormat="1" applyFont="1" applyBorder="1"/>
    <xf numFmtId="0" fontId="0" fillId="0" borderId="11" xfId="0" applyBorder="1"/>
    <xf numFmtId="164" fontId="0" fillId="0" borderId="11" xfId="1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plotArea>
      <cx:plotAreaRegion>
        <cx:series layoutId="boxWhisker" uniqueId="{8711BE10-1ED2-424D-AD9E-A8C53A7E70BA}">
          <cx:tx>
            <cx:txData>
              <cx:f>_xlchart.v1.0</cx:f>
              <cx:v>umidit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ax="11" min="7"/>
        <cx:majorGridlines/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plotArea>
      <cx:plotAreaRegion>
        <cx:series layoutId="boxWhisker" uniqueId="{60FDA824-B3E9-4333-B470-D24B2FD4920D}">
          <cx:tx>
            <cx:txData>
              <cx:f>_xlchart.v1.2</cx:f>
              <cx:v>ceneri</cx:v>
            </cx:txData>
          </cx:tx>
          <cx:dataId val="0"/>
          <cx:layoutPr>
            <cx:visibility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in="0.97999999999999998"/>
        <cx:majorGridlines/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plotArea>
      <cx:plotAreaRegion>
        <cx:series layoutId="boxWhisker" uniqueId="{D72A0F4C-8EEC-4D89-98F3-209702E47FE0}">
          <cx:tx>
            <cx:txData>
              <cx:f>_xlchart.v1.4</cx:f>
              <cx:v>rotte</cx:v>
            </cx:txData>
          </cx:tx>
          <cx:dataId val="0"/>
          <cx:layoutPr>
            <cx:visibility nonoutliers="0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</cx:chartData>
  <cx:chart>
    <cx:plotArea>
      <cx:plotAreaRegion>
        <cx:series layoutId="clusteredColumn" uniqueId="{8711BE10-1ED2-424D-AD9E-A8C53A7E70BA}">
          <cx:tx>
            <cx:txData>
              <cx:f>_xlchart.v1.6</cx:f>
              <cx:v>umidit</cx:v>
            </cx:txData>
          </cx:tx>
          <cx:dataId val="0"/>
          <cx:layoutPr>
            <cx:visibility meanLine="0" meanMarker="1" nonoutliers="0" outliers="1"/>
            <cx:binning intervalClosed="r">
              <cx:binCount val="8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_xlchart.v1.11</cx:f>
      </cx:numDim>
    </cx:data>
  </cx:chartData>
  <cx:chart>
    <cx:plotArea>
      <cx:plotAreaRegion>
        <cx:series layoutId="clusteredColumn" uniqueId="{60FDA824-B3E9-4333-B470-D24B2FD4920D}">
          <cx:tx>
            <cx:txData>
              <cx:f>_xlchart.v1.10</cx:f>
              <cx:v>ceneri</cx:v>
            </cx:txData>
          </cx:tx>
          <cx:dataId val="0"/>
          <cx:layoutPr>
            <cx:visibility nonoutliers="0" outliers="1"/>
            <cx:binning intervalClosed="r">
              <cx:binCount val="8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</cx:f>
      </cx:numDim>
    </cx:data>
  </cx:chartData>
  <cx:chart>
    <cx:plotArea>
      <cx:plotAreaRegion>
        <cx:series layoutId="clusteredColumn" uniqueId="{D72A0F4C-8EEC-4D89-98F3-209702E47FE0}">
          <cx:tx>
            <cx:txData>
              <cx:f>_xlchart.v1.8</cx:f>
              <cx:v>rotte</cx:v>
            </cx:txData>
          </cx:tx>
          <cx:dataId val="0"/>
          <cx:layoutPr>
            <cx:visibility nonoutliers="0"/>
            <cx:binning intervalClosed="r">
              <cx:binCount val="8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6" Type="http://schemas.microsoft.com/office/2014/relationships/chartEx" Target="../charts/chartEx6.xml"/><Relationship Id="rId5" Type="http://schemas.microsoft.com/office/2014/relationships/chartEx" Target="../charts/chartEx5.xml"/><Relationship Id="rId4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0</xdr:row>
      <xdr:rowOff>129540</xdr:rowOff>
    </xdr:from>
    <xdr:to>
      <xdr:col>14</xdr:col>
      <xdr:colOff>381000</xdr:colOff>
      <xdr:row>49</xdr:row>
      <xdr:rowOff>0</xdr:rowOff>
    </xdr:to>
    <xdr:sp macro="" textlink="">
      <xdr:nvSpPr>
        <xdr:cNvPr id="2" name="CasellaDiTesto 1"/>
        <xdr:cNvSpPr txBox="1"/>
      </xdr:nvSpPr>
      <xdr:spPr>
        <a:xfrm>
          <a:off x="464820" y="129540"/>
          <a:ext cx="8450580" cy="8831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/>
            <a:t>Utilizzando i dati presenti nel foglio dati, per ognuna delle tre variabili del dataset: </a:t>
          </a:r>
        </a:p>
        <a:p>
          <a:endParaRPr lang="it-IT" sz="1600"/>
        </a:p>
        <a:p>
          <a:r>
            <a:rPr lang="it-IT" sz="1600"/>
            <a:t>1) Trovare il numero di casi non mancanti</a:t>
          </a:r>
        </a:p>
        <a:p>
          <a:r>
            <a:rPr lang="it-IT" sz="1600" baseline="0"/>
            <a:t>2) Calcolare media e standard deviation sui dati non mancanti</a:t>
          </a:r>
        </a:p>
        <a:p>
          <a:r>
            <a:rPr lang="it-IT" sz="1600" baseline="0"/>
            <a:t>3) Trovare il numero di dati mancanti e la loro percentuale</a:t>
          </a:r>
        </a:p>
        <a:p>
          <a:r>
            <a:rPr lang="it-IT" sz="1600" baseline="0"/>
            <a:t>4) Calcolare il numero di valori estremi piccoli e grandi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 baseline="0"/>
            <a:t>Osservazione: per il calcolo dei quartili utilizzare sia le formule ESC.QUARTILE e INC.QUARTILE, </a:t>
          </a:r>
          <a:r>
            <a:rPr kumimoji="0" lang="it-IT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sia la vecchia funzione QUARTILE, </a:t>
          </a:r>
          <a:r>
            <a:rPr lang="it-IT" sz="1600" baseline="0"/>
            <a:t>sia l'implementazione manuale prendendo l'elemento che si trova in posizione [(n+1)*0.25] per il primo quartile e l'elemento che si trova in posizione  </a:t>
          </a:r>
          <a:r>
            <a:rPr kumimoji="0" lang="it-IT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[(n+1)*0.75] per il terzo quartile. Verficare che il terzo quartile ottenuto tramite la funzione ESC.QUARTILE si ottiene interpolando linearmente tra gli elementi che si ottengono arrotondando per difetto e per eccesso la posizione 0.75*(n+1). Verficare che il terzo quartile ottenuto tramite la funzione INC.QUARTILE si ottiene interpolando linearmente tra gli elementi che si ottengono arrotondando per difetto e per eccesso la posizione 0.75*(n-1)+1. </a:t>
          </a:r>
        </a:p>
        <a:p>
          <a:endParaRPr kumimoji="0" lang="it-IT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it-IT" sz="1600" baseline="0"/>
        </a:p>
        <a:p>
          <a:r>
            <a:rPr lang="it-IT" sz="1600"/>
            <a:t>Riassumere tutte le informazioni</a:t>
          </a:r>
          <a:r>
            <a:rPr lang="it-IT" sz="1600" baseline="0"/>
            <a:t> come riportato nella tabella di seguito</a:t>
          </a:r>
        </a:p>
        <a:p>
          <a:endParaRPr lang="it-IT" sz="1600" baseline="0"/>
        </a:p>
        <a:p>
          <a:endParaRPr lang="it-IT" sz="1600" baseline="0"/>
        </a:p>
        <a:p>
          <a:endParaRPr lang="it-IT" sz="1600" baseline="0"/>
        </a:p>
        <a:p>
          <a:endParaRPr lang="it-IT" sz="1600" baseline="0"/>
        </a:p>
        <a:p>
          <a:endParaRPr lang="it-IT" sz="1600" baseline="0"/>
        </a:p>
        <a:p>
          <a:endParaRPr lang="it-IT" sz="1600" baseline="0"/>
        </a:p>
        <a:p>
          <a:endParaRPr lang="it-IT" sz="1600" baseline="0"/>
        </a:p>
        <a:p>
          <a:endParaRPr lang="it-IT" sz="1600" baseline="0"/>
        </a:p>
        <a:p>
          <a:endParaRPr lang="it-IT" sz="1600" baseline="0"/>
        </a:p>
        <a:p>
          <a:endParaRPr lang="it-IT" sz="1600" baseline="0"/>
        </a:p>
        <a:p>
          <a:endParaRPr lang="it-IT" sz="1600" baseline="0"/>
        </a:p>
        <a:p>
          <a:endParaRPr lang="it-IT" sz="1600" baseline="0"/>
        </a:p>
        <a:p>
          <a:endParaRPr lang="it-IT" sz="1600" baseline="0"/>
        </a:p>
        <a:p>
          <a:r>
            <a:rPr lang="it-IT" sz="1600" baseline="0"/>
            <a:t>5) Disegnare in un nuovo foglio di lavoro denominato boxplot, i boxplot delle 3 variabili e i grafici ad istogrammi utilizzando 8 classi. Commentare i grafici ottenuti </a:t>
          </a:r>
          <a:r>
            <a:rPr kumimoji="0" lang="it-IT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(solo Excel 2016). </a:t>
          </a:r>
          <a:endParaRPr lang="it-IT" sz="1600"/>
        </a:p>
      </xdr:txBody>
    </xdr:sp>
    <xdr:clientData/>
  </xdr:twoCellAnchor>
  <xdr:twoCellAnchor editAs="oneCell">
    <xdr:from>
      <xdr:col>0</xdr:col>
      <xdr:colOff>449580</xdr:colOff>
      <xdr:row>24</xdr:row>
      <xdr:rowOff>76200</xdr:rowOff>
    </xdr:from>
    <xdr:to>
      <xdr:col>14</xdr:col>
      <xdr:colOff>217805</xdr:colOff>
      <xdr:row>40</xdr:row>
      <xdr:rowOff>129540</xdr:rowOff>
    </xdr:to>
    <xdr:pic>
      <xdr:nvPicPr>
        <xdr:cNvPr id="3" name="Segnaposto contenut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4465320"/>
          <a:ext cx="8302625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2682240</xdr:colOff>
      <xdr:row>21</xdr:row>
      <xdr:rowOff>129540</xdr:rowOff>
    </xdr:from>
    <xdr:to>
      <xdr:col>21</xdr:col>
      <xdr:colOff>964565</xdr:colOff>
      <xdr:row>35</xdr:row>
      <xdr:rowOff>42862</xdr:rowOff>
    </xdr:to>
    <xdr:pic>
      <xdr:nvPicPr>
        <xdr:cNvPr id="3" name="Segnaposto contenut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7840" y="4610100"/>
          <a:ext cx="8302625" cy="2519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5</xdr:row>
      <xdr:rowOff>45720</xdr:rowOff>
    </xdr:from>
    <xdr:to>
      <xdr:col>6</xdr:col>
      <xdr:colOff>434340</xdr:colOff>
      <xdr:row>19</xdr:row>
      <xdr:rowOff>163830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ic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7</xdr:col>
      <xdr:colOff>114300</xdr:colOff>
      <xdr:row>5</xdr:row>
      <xdr:rowOff>3810</xdr:rowOff>
    </xdr:from>
    <xdr:to>
      <xdr:col>12</xdr:col>
      <xdr:colOff>38100</xdr:colOff>
      <xdr:row>20</xdr:row>
      <xdr:rowOff>3810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afic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12</xdr:col>
      <xdr:colOff>205740</xdr:colOff>
      <xdr:row>4</xdr:row>
      <xdr:rowOff>259080</xdr:rowOff>
    </xdr:from>
    <xdr:to>
      <xdr:col>18</xdr:col>
      <xdr:colOff>0</xdr:colOff>
      <xdr:row>19</xdr:row>
      <xdr:rowOff>156210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afico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0</xdr:col>
      <xdr:colOff>472440</xdr:colOff>
      <xdr:row>21</xdr:row>
      <xdr:rowOff>26670</xdr:rowOff>
    </xdr:from>
    <xdr:to>
      <xdr:col>6</xdr:col>
      <xdr:colOff>533400</xdr:colOff>
      <xdr:row>36</xdr:row>
      <xdr:rowOff>26670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Grafico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7</xdr:col>
      <xdr:colOff>228600</xdr:colOff>
      <xdr:row>21</xdr:row>
      <xdr:rowOff>110490</xdr:rowOff>
    </xdr:from>
    <xdr:to>
      <xdr:col>12</xdr:col>
      <xdr:colOff>152400</xdr:colOff>
      <xdr:row>36</xdr:row>
      <xdr:rowOff>110490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Grafico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12</xdr:col>
      <xdr:colOff>320040</xdr:colOff>
      <xdr:row>21</xdr:row>
      <xdr:rowOff>80010</xdr:rowOff>
    </xdr:from>
    <xdr:to>
      <xdr:col>18</xdr:col>
      <xdr:colOff>114300</xdr:colOff>
      <xdr:row>36</xdr:row>
      <xdr:rowOff>80010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Grafico 6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9" workbookViewId="0">
      <selection activeCell="C19" sqref="C19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AE43"/>
  <sheetViews>
    <sheetView topLeftCell="I1" workbookViewId="0">
      <selection activeCell="O8" sqref="O8"/>
    </sheetView>
  </sheetViews>
  <sheetFormatPr defaultRowHeight="14.4" x14ac:dyDescent="0.3"/>
  <cols>
    <col min="12" max="12" width="40.5546875" customWidth="1"/>
    <col min="13" max="13" width="15.33203125" customWidth="1"/>
    <col min="15" max="15" width="13.5546875" customWidth="1"/>
    <col min="16" max="16" width="10.109375" customWidth="1"/>
    <col min="17" max="17" width="14.88671875" customWidth="1"/>
    <col min="18" max="18" width="13.33203125" customWidth="1"/>
    <col min="20" max="20" width="11.6640625" customWidth="1"/>
    <col min="22" max="22" width="22.88671875" customWidth="1"/>
  </cols>
  <sheetData>
    <row r="1" spans="1:31" x14ac:dyDescent="0.3">
      <c r="M1" t="s">
        <v>0</v>
      </c>
      <c r="N1" t="s">
        <v>1</v>
      </c>
      <c r="O1" t="s">
        <v>2</v>
      </c>
      <c r="Q1" s="4"/>
      <c r="R1" t="s">
        <v>0</v>
      </c>
      <c r="S1" t="s">
        <v>38</v>
      </c>
      <c r="T1" t="s">
        <v>39</v>
      </c>
    </row>
    <row r="2" spans="1:31" ht="28.8" x14ac:dyDescent="0.3">
      <c r="D2" s="24" t="s">
        <v>19</v>
      </c>
      <c r="E2" s="24"/>
      <c r="F2" s="24"/>
      <c r="G2" s="24" t="s">
        <v>24</v>
      </c>
      <c r="H2" s="24"/>
      <c r="I2" s="24"/>
      <c r="L2" t="s">
        <v>32</v>
      </c>
      <c r="M2" s="3">
        <f>_xlfn.QUARTILE.EXC(A4:A43,1)</f>
        <v>8.25</v>
      </c>
      <c r="N2" s="3">
        <f>_xlfn.QUARTILE.EXC(B4:B43,1)</f>
        <v>1.01</v>
      </c>
      <c r="O2" s="3">
        <f>_xlfn.QUARTILE.EXC(C4:C43,1)</f>
        <v>8</v>
      </c>
      <c r="Q2" s="4" t="s">
        <v>35</v>
      </c>
      <c r="R2">
        <f>(Y11+1)*0.25</f>
        <v>10.25</v>
      </c>
      <c r="S2">
        <f>SMALL(A4:A43,10)</f>
        <v>8.25</v>
      </c>
      <c r="T2">
        <f>SMALL(A4:A43,11)</f>
        <v>8.25</v>
      </c>
    </row>
    <row r="3" spans="1:31" ht="39" customHeight="1" x14ac:dyDescent="0.3">
      <c r="A3" t="s">
        <v>0</v>
      </c>
      <c r="B3" t="s">
        <v>1</v>
      </c>
      <c r="C3" t="s">
        <v>2</v>
      </c>
      <c r="D3" s="24" t="s">
        <v>16</v>
      </c>
      <c r="E3" s="24"/>
      <c r="F3" s="24"/>
      <c r="G3" s="24" t="s">
        <v>17</v>
      </c>
      <c r="H3" s="24"/>
      <c r="I3" s="24"/>
      <c r="L3" t="s">
        <v>33</v>
      </c>
      <c r="M3" s="3">
        <f>_xlfn.QUARTILE.INC(A4:A43,1)</f>
        <v>8.25</v>
      </c>
      <c r="N3">
        <f t="shared" ref="N3:O3" si="0">_xlfn.QUARTILE.INC(B4:B43,1)</f>
        <v>1.01</v>
      </c>
      <c r="O3">
        <f t="shared" si="0"/>
        <v>8</v>
      </c>
      <c r="Q3" s="4" t="s">
        <v>36</v>
      </c>
      <c r="R3">
        <f>(Y11-1)*0.25+1</f>
        <v>10.75</v>
      </c>
    </row>
    <row r="4" spans="1:31" x14ac:dyDescent="0.3">
      <c r="A4">
        <v>9.15</v>
      </c>
      <c r="B4">
        <v>0.99</v>
      </c>
      <c r="C4">
        <v>12</v>
      </c>
      <c r="D4">
        <f>IF(AND(A4&lt;M$11,A4&lt;&gt;""),1,0)</f>
        <v>0</v>
      </c>
      <c r="E4">
        <f t="shared" ref="E4:F4" si="1">IF(AND(B4&lt;N$11,B4&lt;&gt;""),1,0)</f>
        <v>0</v>
      </c>
      <c r="F4">
        <f t="shared" si="1"/>
        <v>0</v>
      </c>
      <c r="G4">
        <f>IF(AND(A4&gt;M$12,A4&lt;&gt;""),1,0)</f>
        <v>0</v>
      </c>
      <c r="H4">
        <f t="shared" ref="H4:I4" si="2">IF(AND(B4&gt;N$12,B4&lt;&gt;""),1,0)</f>
        <v>0</v>
      </c>
      <c r="I4">
        <f t="shared" si="2"/>
        <v>0</v>
      </c>
      <c r="L4" t="s">
        <v>14</v>
      </c>
      <c r="M4" s="3">
        <f>QUARTILE(A4:A43,1)</f>
        <v>8.25</v>
      </c>
      <c r="N4">
        <f>QUARTILE(B4:B43,1)</f>
        <v>1.01</v>
      </c>
      <c r="O4" s="3">
        <f>QUARTILE(C4:C43,1)</f>
        <v>8</v>
      </c>
    </row>
    <row r="5" spans="1:31" x14ac:dyDescent="0.3">
      <c r="A5">
        <v>8.5</v>
      </c>
      <c r="B5">
        <v>1.01</v>
      </c>
      <c r="D5">
        <f t="shared" ref="D5:D43" si="3">IF(AND(A5&lt;M$11,A5&lt;&gt;""),1,0)</f>
        <v>0</v>
      </c>
      <c r="E5">
        <f t="shared" ref="E5:E43" si="4">IF(AND(B5&lt;N$11,B5&lt;&gt;""),1,0)</f>
        <v>0</v>
      </c>
      <c r="F5">
        <f t="shared" ref="F5:F43" si="5">IF(AND(C5&lt;O$11,C5&lt;&gt;""),1,0)</f>
        <v>0</v>
      </c>
      <c r="G5">
        <f t="shared" ref="G5:G43" si="6">IF(AND(A5&gt;M$12,A5&lt;&gt;""),1,0)</f>
        <v>0</v>
      </c>
      <c r="H5">
        <f t="shared" ref="H5:H43" si="7">IF(AND(B5&gt;N$12,B5&lt;&gt;""),1,0)</f>
        <v>0</v>
      </c>
      <c r="I5">
        <f t="shared" ref="I5:I43" si="8">IF(AND(C5&gt;O$12,C5&lt;&gt;""),1,0)</f>
        <v>0</v>
      </c>
      <c r="L5" t="s">
        <v>21</v>
      </c>
      <c r="M5">
        <f>SMALL(A4:A43,(Y11+1)/4)</f>
        <v>8.25</v>
      </c>
      <c r="N5">
        <f>SMALL(B4:B43,(Z11+1)/4)</f>
        <v>1.01</v>
      </c>
      <c r="O5">
        <f>SMALL(C4:C43,(AA11+1)/4)</f>
        <v>8</v>
      </c>
    </row>
    <row r="6" spans="1:31" x14ac:dyDescent="0.3">
      <c r="A6">
        <v>8.5</v>
      </c>
      <c r="B6">
        <v>1</v>
      </c>
      <c r="C6">
        <v>10</v>
      </c>
      <c r="D6">
        <f t="shared" si="3"/>
        <v>0</v>
      </c>
      <c r="E6">
        <f t="shared" si="4"/>
        <v>0</v>
      </c>
      <c r="F6">
        <f t="shared" si="5"/>
        <v>0</v>
      </c>
      <c r="G6">
        <f t="shared" si="6"/>
        <v>0</v>
      </c>
      <c r="H6">
        <f t="shared" si="7"/>
        <v>0</v>
      </c>
      <c r="I6">
        <f t="shared" si="8"/>
        <v>0</v>
      </c>
      <c r="S6" t="s">
        <v>40</v>
      </c>
      <c r="T6" t="s">
        <v>41</v>
      </c>
      <c r="U6" t="s">
        <v>45</v>
      </c>
      <c r="Y6" t="s">
        <v>12</v>
      </c>
      <c r="Z6">
        <v>40</v>
      </c>
    </row>
    <row r="7" spans="1:31" ht="25.2" customHeight="1" x14ac:dyDescent="0.3">
      <c r="A7">
        <v>8.86</v>
      </c>
      <c r="B7">
        <v>1.04</v>
      </c>
      <c r="D7">
        <f t="shared" si="3"/>
        <v>0</v>
      </c>
      <c r="E7">
        <f t="shared" si="4"/>
        <v>0</v>
      </c>
      <c r="F7">
        <f t="shared" si="5"/>
        <v>0</v>
      </c>
      <c r="G7">
        <f t="shared" si="6"/>
        <v>0</v>
      </c>
      <c r="H7">
        <f t="shared" si="7"/>
        <v>0</v>
      </c>
      <c r="I7">
        <f t="shared" si="8"/>
        <v>0</v>
      </c>
      <c r="L7" t="s">
        <v>34</v>
      </c>
      <c r="M7">
        <f>_xlfn.QUARTILE.EXC(A4:A43,3)</f>
        <v>8.6875</v>
      </c>
      <c r="N7">
        <f>_xlfn.QUARTILE.EXC(B4:B43,3)</f>
        <v>1.04</v>
      </c>
      <c r="O7">
        <f>_xlfn.QUARTILE.EXC(C4:C43,3)</f>
        <v>12</v>
      </c>
      <c r="Q7" s="4" t="s">
        <v>42</v>
      </c>
      <c r="R7">
        <f>(Y11+1)*0.75</f>
        <v>30.75</v>
      </c>
      <c r="S7">
        <f>SMALL(A4:A43,30)</f>
        <v>8.65</v>
      </c>
      <c r="T7">
        <f>SMALL(A4:A43,31)</f>
        <v>8.6999999999999993</v>
      </c>
      <c r="U7">
        <f>S7*0.25+T7*0.75</f>
        <v>8.6875</v>
      </c>
      <c r="V7" s="4" t="s">
        <v>43</v>
      </c>
      <c r="X7" t="s">
        <v>29</v>
      </c>
    </row>
    <row r="8" spans="1:31" ht="27" customHeight="1" x14ac:dyDescent="0.3">
      <c r="A8">
        <v>9.25</v>
      </c>
      <c r="B8">
        <v>1.02</v>
      </c>
      <c r="C8">
        <v>12</v>
      </c>
      <c r="D8">
        <f t="shared" si="3"/>
        <v>0</v>
      </c>
      <c r="E8">
        <f t="shared" si="4"/>
        <v>0</v>
      </c>
      <c r="F8">
        <f t="shared" si="5"/>
        <v>0</v>
      </c>
      <c r="G8">
        <f t="shared" si="6"/>
        <v>0</v>
      </c>
      <c r="H8">
        <f t="shared" si="7"/>
        <v>0</v>
      </c>
      <c r="I8">
        <f t="shared" si="8"/>
        <v>0</v>
      </c>
      <c r="L8" t="s">
        <v>33</v>
      </c>
      <c r="M8">
        <f>_xlfn.QUARTILE.INC(A4:A43,3)</f>
        <v>8.6624999999999996</v>
      </c>
      <c r="N8">
        <f t="shared" ref="N8:O8" si="9">_xlfn.QUARTILE.INC(B4:B43,3)</f>
        <v>1.04</v>
      </c>
      <c r="O8">
        <f t="shared" si="9"/>
        <v>12</v>
      </c>
      <c r="Q8" s="4" t="s">
        <v>37</v>
      </c>
      <c r="R8">
        <f>(Y11-1)*0.75+1</f>
        <v>30.25</v>
      </c>
      <c r="U8">
        <f>S7*0.75+T7*0.25</f>
        <v>8.6625000000000014</v>
      </c>
      <c r="V8" s="4" t="s">
        <v>44</v>
      </c>
      <c r="X8">
        <v>1</v>
      </c>
      <c r="Y8">
        <v>2</v>
      </c>
      <c r="Z8">
        <v>3</v>
      </c>
      <c r="AA8">
        <v>4</v>
      </c>
      <c r="AB8">
        <v>5</v>
      </c>
      <c r="AC8">
        <v>6</v>
      </c>
      <c r="AD8">
        <v>7</v>
      </c>
      <c r="AE8">
        <v>8</v>
      </c>
    </row>
    <row r="9" spans="1:31" x14ac:dyDescent="0.3">
      <c r="A9">
        <v>8.35</v>
      </c>
      <c r="B9">
        <v>1.01</v>
      </c>
      <c r="C9">
        <v>10</v>
      </c>
      <c r="D9">
        <f t="shared" si="3"/>
        <v>0</v>
      </c>
      <c r="E9">
        <f t="shared" si="4"/>
        <v>0</v>
      </c>
      <c r="F9">
        <f t="shared" si="5"/>
        <v>0</v>
      </c>
      <c r="G9">
        <f t="shared" si="6"/>
        <v>0</v>
      </c>
      <c r="H9">
        <f t="shared" si="7"/>
        <v>0</v>
      </c>
      <c r="I9">
        <f t="shared" si="8"/>
        <v>0</v>
      </c>
      <c r="L9" t="s">
        <v>15</v>
      </c>
      <c r="M9">
        <f>QUARTILE(A4:A43,3)</f>
        <v>8.6624999999999996</v>
      </c>
      <c r="N9">
        <f>QUARTILE(B4:B43,3)</f>
        <v>1.04</v>
      </c>
      <c r="O9">
        <f>QUARTILE(C4:C43,3)</f>
        <v>12</v>
      </c>
    </row>
    <row r="10" spans="1:31" x14ac:dyDescent="0.3">
      <c r="A10">
        <v>8</v>
      </c>
      <c r="B10">
        <v>1</v>
      </c>
      <c r="C10">
        <v>8</v>
      </c>
      <c r="D10">
        <f t="shared" si="3"/>
        <v>0</v>
      </c>
      <c r="E10">
        <f t="shared" si="4"/>
        <v>0</v>
      </c>
      <c r="F10">
        <f t="shared" si="5"/>
        <v>0</v>
      </c>
      <c r="G10">
        <f t="shared" si="6"/>
        <v>0</v>
      </c>
      <c r="H10">
        <f t="shared" si="7"/>
        <v>0</v>
      </c>
      <c r="I10">
        <f t="shared" si="8"/>
        <v>0</v>
      </c>
      <c r="L10" t="s">
        <v>22</v>
      </c>
      <c r="M10">
        <f>SMALL(A4:A43,(Y11+1)*3/4)</f>
        <v>8.65</v>
      </c>
      <c r="N10">
        <f>SMALL(B4:B43,(Z11+1)*3/4)</f>
        <v>1.04</v>
      </c>
      <c r="O10">
        <f>SMALL(C4:C43,(AA11+1)*3/4)</f>
        <v>12</v>
      </c>
      <c r="Y10" t="s">
        <v>0</v>
      </c>
      <c r="Z10" t="s">
        <v>1</v>
      </c>
      <c r="AA10" t="s">
        <v>2</v>
      </c>
    </row>
    <row r="11" spans="1:31" x14ac:dyDescent="0.3">
      <c r="A11">
        <v>8.65</v>
      </c>
      <c r="C11">
        <v>8</v>
      </c>
      <c r="D11">
        <f t="shared" si="3"/>
        <v>0</v>
      </c>
      <c r="E11">
        <f t="shared" si="4"/>
        <v>0</v>
      </c>
      <c r="F11">
        <f t="shared" si="5"/>
        <v>0</v>
      </c>
      <c r="G11">
        <f t="shared" si="6"/>
        <v>0</v>
      </c>
      <c r="H11">
        <f t="shared" si="7"/>
        <v>0</v>
      </c>
      <c r="I11">
        <f t="shared" si="8"/>
        <v>0</v>
      </c>
      <c r="L11" t="s">
        <v>18</v>
      </c>
      <c r="M11" s="3">
        <f>M2-1.5*(M7-M2)</f>
        <v>7.59375</v>
      </c>
      <c r="N11" s="3">
        <f>N2-1.5*(N7-N2)</f>
        <v>0.96499999999999997</v>
      </c>
      <c r="O11" s="3">
        <f>O2-1.5*(O7-O2)</f>
        <v>2</v>
      </c>
      <c r="W11">
        <v>1</v>
      </c>
      <c r="X11" t="s">
        <v>3</v>
      </c>
      <c r="Y11">
        <f>COUNT(A:A)</f>
        <v>40</v>
      </c>
      <c r="Z11">
        <f>COUNT(B:B)</f>
        <v>33</v>
      </c>
      <c r="AA11">
        <f>COUNT(C:C)</f>
        <v>30</v>
      </c>
    </row>
    <row r="12" spans="1:31" x14ac:dyDescent="0.3">
      <c r="A12">
        <v>7.95</v>
      </c>
      <c r="B12">
        <v>1.03</v>
      </c>
      <c r="C12">
        <v>8</v>
      </c>
      <c r="D12">
        <f t="shared" si="3"/>
        <v>0</v>
      </c>
      <c r="E12">
        <f t="shared" si="4"/>
        <v>0</v>
      </c>
      <c r="F12">
        <f t="shared" si="5"/>
        <v>0</v>
      </c>
      <c r="G12">
        <f t="shared" si="6"/>
        <v>0</v>
      </c>
      <c r="H12">
        <f t="shared" si="7"/>
        <v>0</v>
      </c>
      <c r="I12">
        <f t="shared" si="8"/>
        <v>0</v>
      </c>
      <c r="L12" t="s">
        <v>13</v>
      </c>
      <c r="M12">
        <f>M7+1.5*(M7-M2)</f>
        <v>9.34375</v>
      </c>
      <c r="N12">
        <f>N7+1.5*(N7-N2)</f>
        <v>1.085</v>
      </c>
      <c r="O12">
        <f>O7+1.5*(O7-O2)</f>
        <v>18</v>
      </c>
      <c r="W12">
        <v>2</v>
      </c>
      <c r="X12" t="s">
        <v>4</v>
      </c>
      <c r="Y12">
        <f>AVERAGE(A4:A43)</f>
        <v>8.5265000000000004</v>
      </c>
      <c r="Z12">
        <f>AVERAGE(B4:B43)</f>
        <v>1.0278787878787878</v>
      </c>
      <c r="AA12">
        <f>AVERAGE(C4:C43)</f>
        <v>10.1</v>
      </c>
    </row>
    <row r="13" spans="1:31" ht="29.4" thickBot="1" x14ac:dyDescent="0.35">
      <c r="A13">
        <v>8.6999999999999993</v>
      </c>
      <c r="B13">
        <v>1.04</v>
      </c>
      <c r="C13">
        <v>11</v>
      </c>
      <c r="D13">
        <f t="shared" si="3"/>
        <v>0</v>
      </c>
      <c r="E13">
        <f t="shared" si="4"/>
        <v>0</v>
      </c>
      <c r="F13">
        <f t="shared" si="5"/>
        <v>0</v>
      </c>
      <c r="G13">
        <f t="shared" si="6"/>
        <v>0</v>
      </c>
      <c r="H13">
        <f t="shared" si="7"/>
        <v>0</v>
      </c>
      <c r="I13">
        <f t="shared" si="8"/>
        <v>0</v>
      </c>
      <c r="W13">
        <v>3</v>
      </c>
      <c r="X13" s="4" t="s">
        <v>5</v>
      </c>
      <c r="Y13">
        <f>STDEV(A4:A43)</f>
        <v>0.55704140618550801</v>
      </c>
      <c r="Z13">
        <f>STDEV(B4:B43)</f>
        <v>2.1324512854573003E-2</v>
      </c>
      <c r="AA13">
        <f>STDEV(C4:C43)</f>
        <v>4.1050851559901931</v>
      </c>
    </row>
    <row r="14" spans="1:31" x14ac:dyDescent="0.3">
      <c r="A14">
        <v>7.6</v>
      </c>
      <c r="B14">
        <v>1.01</v>
      </c>
      <c r="D14">
        <f t="shared" si="3"/>
        <v>0</v>
      </c>
      <c r="E14">
        <f t="shared" si="4"/>
        <v>0</v>
      </c>
      <c r="F14">
        <f t="shared" si="5"/>
        <v>0</v>
      </c>
      <c r="G14">
        <f t="shared" si="6"/>
        <v>0</v>
      </c>
      <c r="H14">
        <f t="shared" si="7"/>
        <v>0</v>
      </c>
      <c r="I14">
        <f t="shared" si="8"/>
        <v>0</v>
      </c>
      <c r="M14" s="5"/>
      <c r="N14" s="6"/>
      <c r="O14" s="6" t="s">
        <v>20</v>
      </c>
      <c r="P14" s="6"/>
      <c r="Q14" s="6"/>
      <c r="R14" s="6"/>
      <c r="S14" s="6"/>
      <c r="T14" s="7"/>
      <c r="U14" s="1"/>
      <c r="V14" s="1"/>
      <c r="W14">
        <v>4</v>
      </c>
      <c r="X14" t="s">
        <v>7</v>
      </c>
      <c r="Y14">
        <f>$Z6-Y11</f>
        <v>0</v>
      </c>
      <c r="Z14">
        <f>$Z6-Z11</f>
        <v>7</v>
      </c>
      <c r="AA14">
        <f>$Z6-AA11</f>
        <v>10</v>
      </c>
    </row>
    <row r="15" spans="1:31" ht="34.799999999999997" customHeight="1" x14ac:dyDescent="0.3">
      <c r="A15">
        <v>8.3000000000000007</v>
      </c>
      <c r="B15">
        <v>1.04</v>
      </c>
      <c r="C15">
        <v>12</v>
      </c>
      <c r="D15">
        <f t="shared" si="3"/>
        <v>0</v>
      </c>
      <c r="E15">
        <f t="shared" si="4"/>
        <v>0</v>
      </c>
      <c r="F15">
        <f t="shared" si="5"/>
        <v>0</v>
      </c>
      <c r="G15">
        <f t="shared" si="6"/>
        <v>0</v>
      </c>
      <c r="H15">
        <f t="shared" si="7"/>
        <v>0</v>
      </c>
      <c r="I15">
        <f t="shared" si="8"/>
        <v>0</v>
      </c>
      <c r="M15" s="8"/>
      <c r="N15" s="25" t="str">
        <f>INDEX($X$10:$AA$17,Y$8,$L16)</f>
        <v>N</v>
      </c>
      <c r="O15" s="25" t="str">
        <f>INDEX($X$10:$AA$17,Z$8,$L16)</f>
        <v>Media</v>
      </c>
      <c r="P15" s="26" t="str">
        <f>INDEX($X$10:$AA$17,AA$8,$L16)</f>
        <v>Deviazione std.</v>
      </c>
      <c r="Q15" s="25" t="s">
        <v>6</v>
      </c>
      <c r="R15" s="25"/>
      <c r="S15" s="25" t="s">
        <v>9</v>
      </c>
      <c r="T15" s="25"/>
      <c r="W15">
        <v>5</v>
      </c>
      <c r="X15" t="s">
        <v>8</v>
      </c>
      <c r="Y15" s="2">
        <f>Y14/$Z6</f>
        <v>0</v>
      </c>
      <c r="Z15" s="2">
        <f>Z14/$Z6</f>
        <v>0.17499999999999999</v>
      </c>
      <c r="AA15" s="2">
        <f>AA14/$Z6</f>
        <v>0.25</v>
      </c>
    </row>
    <row r="16" spans="1:31" ht="15" thickBot="1" x14ac:dyDescent="0.35">
      <c r="A16">
        <v>8.65</v>
      </c>
      <c r="B16">
        <v>1.04</v>
      </c>
      <c r="C16">
        <v>9</v>
      </c>
      <c r="D16">
        <f t="shared" si="3"/>
        <v>0</v>
      </c>
      <c r="E16">
        <f t="shared" si="4"/>
        <v>0</v>
      </c>
      <c r="F16">
        <f t="shared" si="5"/>
        <v>0</v>
      </c>
      <c r="G16">
        <f t="shared" si="6"/>
        <v>0</v>
      </c>
      <c r="H16">
        <f t="shared" si="7"/>
        <v>0</v>
      </c>
      <c r="I16">
        <f t="shared" si="8"/>
        <v>0</v>
      </c>
      <c r="L16">
        <v>1</v>
      </c>
      <c r="M16" s="8"/>
      <c r="N16" s="25"/>
      <c r="O16" s="25"/>
      <c r="P16" s="26"/>
      <c r="Q16" s="9" t="str">
        <f t="shared" ref="Q16:T19" si="10">INDEX($X$10:$AA$17,AB$8,$L16)</f>
        <v>Conteggio</v>
      </c>
      <c r="R16" s="9" t="str">
        <f t="shared" si="10"/>
        <v>Percentuale</v>
      </c>
      <c r="S16" s="9" t="str">
        <f t="shared" si="10"/>
        <v>Min</v>
      </c>
      <c r="T16" s="9" t="str">
        <f t="shared" si="10"/>
        <v>Max</v>
      </c>
      <c r="W16">
        <v>6</v>
      </c>
      <c r="X16" t="s">
        <v>10</v>
      </c>
      <c r="Y16">
        <f>SUM(D4:D43)</f>
        <v>1</v>
      </c>
      <c r="Z16">
        <f>SUM(E4:E43)</f>
        <v>0</v>
      </c>
      <c r="AA16">
        <f>SUM(F4:F43)</f>
        <v>0</v>
      </c>
      <c r="AB16" t="s">
        <v>30</v>
      </c>
    </row>
    <row r="17" spans="1:28" x14ac:dyDescent="0.3">
      <c r="A17">
        <v>8.1</v>
      </c>
      <c r="B17">
        <v>1.04</v>
      </c>
      <c r="C17">
        <v>9</v>
      </c>
      <c r="D17">
        <f t="shared" si="3"/>
        <v>0</v>
      </c>
      <c r="E17">
        <f t="shared" si="4"/>
        <v>0</v>
      </c>
      <c r="F17">
        <f t="shared" si="5"/>
        <v>0</v>
      </c>
      <c r="G17">
        <f t="shared" si="6"/>
        <v>0</v>
      </c>
      <c r="H17">
        <f t="shared" si="7"/>
        <v>0</v>
      </c>
      <c r="I17">
        <f t="shared" si="8"/>
        <v>0</v>
      </c>
      <c r="L17">
        <v>2</v>
      </c>
      <c r="M17" s="19" t="str">
        <f t="shared" ref="M17:P19" si="11">INDEX($X$10:$AA$17,X$8,$L17)</f>
        <v>umidit</v>
      </c>
      <c r="N17" s="10">
        <f t="shared" si="11"/>
        <v>40</v>
      </c>
      <c r="O17" s="13">
        <f t="shared" si="11"/>
        <v>8.5265000000000004</v>
      </c>
      <c r="P17" s="13">
        <f t="shared" si="11"/>
        <v>0.55704140618550801</v>
      </c>
      <c r="Q17" s="13">
        <f t="shared" si="10"/>
        <v>0</v>
      </c>
      <c r="R17" s="14">
        <f t="shared" si="10"/>
        <v>0</v>
      </c>
      <c r="S17" s="13">
        <f t="shared" si="10"/>
        <v>1</v>
      </c>
      <c r="T17" s="13">
        <f t="shared" si="10"/>
        <v>1</v>
      </c>
      <c r="W17">
        <v>7</v>
      </c>
      <c r="X17" t="s">
        <v>11</v>
      </c>
      <c r="Y17">
        <f>SUM(G4:G43)</f>
        <v>1</v>
      </c>
      <c r="Z17">
        <f>SUM(H4:H43)</f>
        <v>0</v>
      </c>
      <c r="AA17">
        <f>SUM(I4:I43)</f>
        <v>2</v>
      </c>
      <c r="AB17" t="s">
        <v>31</v>
      </c>
    </row>
    <row r="18" spans="1:28" x14ac:dyDescent="0.3">
      <c r="A18">
        <v>10.8</v>
      </c>
      <c r="B18">
        <v>1.06</v>
      </c>
      <c r="D18">
        <f t="shared" si="3"/>
        <v>0</v>
      </c>
      <c r="E18">
        <f t="shared" si="4"/>
        <v>0</v>
      </c>
      <c r="F18">
        <f t="shared" si="5"/>
        <v>0</v>
      </c>
      <c r="G18">
        <f t="shared" si="6"/>
        <v>1</v>
      </c>
      <c r="H18">
        <f t="shared" si="7"/>
        <v>0</v>
      </c>
      <c r="I18">
        <f t="shared" si="8"/>
        <v>0</v>
      </c>
      <c r="L18">
        <v>3</v>
      </c>
      <c r="M18" s="20" t="str">
        <f t="shared" si="11"/>
        <v>ceneri</v>
      </c>
      <c r="N18" s="11">
        <f t="shared" si="11"/>
        <v>33</v>
      </c>
      <c r="O18" s="15">
        <f>INDEX($X$10:$AA$17,Z$8,$L18)</f>
        <v>1.0278787878787878</v>
      </c>
      <c r="P18" s="15">
        <f t="shared" si="11"/>
        <v>2.1324512854573003E-2</v>
      </c>
      <c r="Q18" s="15">
        <f t="shared" si="10"/>
        <v>7</v>
      </c>
      <c r="R18" s="16">
        <f t="shared" si="10"/>
        <v>0.17499999999999999</v>
      </c>
      <c r="S18" s="15">
        <f t="shared" si="10"/>
        <v>0</v>
      </c>
      <c r="T18" s="15">
        <f t="shared" si="10"/>
        <v>0</v>
      </c>
    </row>
    <row r="19" spans="1:28" ht="15" thickBot="1" x14ac:dyDescent="0.35">
      <c r="A19">
        <v>8.25</v>
      </c>
      <c r="C19">
        <v>13</v>
      </c>
      <c r="D19">
        <f t="shared" si="3"/>
        <v>0</v>
      </c>
      <c r="E19">
        <f t="shared" si="4"/>
        <v>0</v>
      </c>
      <c r="F19">
        <f t="shared" si="5"/>
        <v>0</v>
      </c>
      <c r="G19">
        <f t="shared" si="6"/>
        <v>0</v>
      </c>
      <c r="H19">
        <f t="shared" si="7"/>
        <v>0</v>
      </c>
      <c r="I19">
        <f t="shared" si="8"/>
        <v>0</v>
      </c>
      <c r="L19">
        <v>4</v>
      </c>
      <c r="M19" s="21" t="str">
        <f t="shared" si="11"/>
        <v>rotte</v>
      </c>
      <c r="N19" s="12">
        <f t="shared" si="11"/>
        <v>30</v>
      </c>
      <c r="O19" s="17">
        <f t="shared" si="11"/>
        <v>10.1</v>
      </c>
      <c r="P19" s="17">
        <f t="shared" si="11"/>
        <v>4.1050851559901931</v>
      </c>
      <c r="Q19" s="17">
        <f t="shared" si="10"/>
        <v>10</v>
      </c>
      <c r="R19" s="18">
        <f t="shared" si="10"/>
        <v>0.25</v>
      </c>
      <c r="S19" s="17">
        <f t="shared" si="10"/>
        <v>0</v>
      </c>
      <c r="T19" s="17">
        <f t="shared" si="10"/>
        <v>2</v>
      </c>
    </row>
    <row r="20" spans="1:28" x14ac:dyDescent="0.3">
      <c r="A20">
        <v>8.4</v>
      </c>
      <c r="B20">
        <v>1.03</v>
      </c>
      <c r="C20">
        <v>5</v>
      </c>
      <c r="D20">
        <f t="shared" si="3"/>
        <v>0</v>
      </c>
      <c r="E20">
        <f t="shared" si="4"/>
        <v>0</v>
      </c>
      <c r="F20">
        <f t="shared" si="5"/>
        <v>0</v>
      </c>
      <c r="G20">
        <f t="shared" si="6"/>
        <v>0</v>
      </c>
      <c r="H20">
        <f t="shared" si="7"/>
        <v>0</v>
      </c>
      <c r="I20">
        <f t="shared" si="8"/>
        <v>0</v>
      </c>
    </row>
    <row r="21" spans="1:28" x14ac:dyDescent="0.3">
      <c r="A21">
        <v>8.9499999999999993</v>
      </c>
      <c r="B21">
        <v>1.05</v>
      </c>
      <c r="C21">
        <v>12</v>
      </c>
      <c r="D21">
        <f t="shared" si="3"/>
        <v>0</v>
      </c>
      <c r="E21">
        <f t="shared" si="4"/>
        <v>0</v>
      </c>
      <c r="F21">
        <f t="shared" si="5"/>
        <v>0</v>
      </c>
      <c r="G21">
        <f t="shared" si="6"/>
        <v>0</v>
      </c>
      <c r="H21">
        <f t="shared" si="7"/>
        <v>0</v>
      </c>
      <c r="I21">
        <f t="shared" si="8"/>
        <v>0</v>
      </c>
      <c r="M21" t="s">
        <v>23</v>
      </c>
    </row>
    <row r="22" spans="1:28" ht="18" customHeight="1" x14ac:dyDescent="0.3">
      <c r="A22">
        <v>8.65</v>
      </c>
      <c r="B22">
        <v>1.04</v>
      </c>
      <c r="C22">
        <v>10</v>
      </c>
      <c r="D22">
        <f t="shared" si="3"/>
        <v>0</v>
      </c>
      <c r="E22">
        <f t="shared" si="4"/>
        <v>0</v>
      </c>
      <c r="F22">
        <f t="shared" si="5"/>
        <v>0</v>
      </c>
      <c r="G22">
        <f t="shared" si="6"/>
        <v>0</v>
      </c>
      <c r="H22">
        <f t="shared" si="7"/>
        <v>0</v>
      </c>
      <c r="I22">
        <f t="shared" si="8"/>
        <v>0</v>
      </c>
    </row>
    <row r="23" spans="1:28" x14ac:dyDescent="0.3">
      <c r="A23">
        <v>8.25</v>
      </c>
      <c r="B23">
        <v>1.04</v>
      </c>
      <c r="C23">
        <v>4</v>
      </c>
      <c r="D23">
        <f t="shared" si="3"/>
        <v>0</v>
      </c>
      <c r="E23">
        <f t="shared" si="4"/>
        <v>0</v>
      </c>
      <c r="F23">
        <f t="shared" si="5"/>
        <v>0</v>
      </c>
      <c r="G23">
        <f t="shared" si="6"/>
        <v>0</v>
      </c>
      <c r="H23">
        <f t="shared" si="7"/>
        <v>0</v>
      </c>
      <c r="I23">
        <f t="shared" si="8"/>
        <v>0</v>
      </c>
    </row>
    <row r="24" spans="1:28" x14ac:dyDescent="0.3">
      <c r="A24">
        <v>8.5500000000000007</v>
      </c>
      <c r="B24">
        <v>1.05</v>
      </c>
      <c r="D24">
        <f t="shared" si="3"/>
        <v>0</v>
      </c>
      <c r="E24">
        <f t="shared" si="4"/>
        <v>0</v>
      </c>
      <c r="F24">
        <f t="shared" si="5"/>
        <v>0</v>
      </c>
      <c r="G24">
        <f t="shared" si="6"/>
        <v>0</v>
      </c>
      <c r="H24">
        <f t="shared" si="7"/>
        <v>0</v>
      </c>
      <c r="I24">
        <f t="shared" si="8"/>
        <v>0</v>
      </c>
    </row>
    <row r="25" spans="1:28" x14ac:dyDescent="0.3">
      <c r="A25">
        <v>8.4</v>
      </c>
      <c r="B25">
        <v>1.06</v>
      </c>
      <c r="D25">
        <f t="shared" si="3"/>
        <v>0</v>
      </c>
      <c r="E25">
        <f t="shared" si="4"/>
        <v>0</v>
      </c>
      <c r="F25">
        <f t="shared" si="5"/>
        <v>0</v>
      </c>
      <c r="G25">
        <f t="shared" si="6"/>
        <v>0</v>
      </c>
      <c r="H25">
        <f t="shared" si="7"/>
        <v>0</v>
      </c>
      <c r="I25">
        <f t="shared" si="8"/>
        <v>0</v>
      </c>
    </row>
    <row r="26" spans="1:28" x14ac:dyDescent="0.3">
      <c r="A26">
        <v>8.6</v>
      </c>
      <c r="B26">
        <v>1</v>
      </c>
      <c r="C26">
        <v>11</v>
      </c>
      <c r="D26">
        <f t="shared" si="3"/>
        <v>0</v>
      </c>
      <c r="E26">
        <f t="shared" si="4"/>
        <v>0</v>
      </c>
      <c r="F26">
        <f t="shared" si="5"/>
        <v>0</v>
      </c>
      <c r="G26">
        <f t="shared" si="6"/>
        <v>0</v>
      </c>
      <c r="H26">
        <f t="shared" si="7"/>
        <v>0</v>
      </c>
      <c r="I26">
        <f t="shared" si="8"/>
        <v>0</v>
      </c>
    </row>
    <row r="27" spans="1:28" x14ac:dyDescent="0.3">
      <c r="A27">
        <v>8.4499999999999993</v>
      </c>
      <c r="C27">
        <v>15</v>
      </c>
      <c r="D27">
        <f t="shared" si="3"/>
        <v>0</v>
      </c>
      <c r="E27">
        <f t="shared" si="4"/>
        <v>0</v>
      </c>
      <c r="F27">
        <f t="shared" si="5"/>
        <v>0</v>
      </c>
      <c r="G27">
        <f t="shared" si="6"/>
        <v>0</v>
      </c>
      <c r="H27">
        <f t="shared" si="7"/>
        <v>0</v>
      </c>
      <c r="I27">
        <f t="shared" si="8"/>
        <v>0</v>
      </c>
    </row>
    <row r="28" spans="1:28" x14ac:dyDescent="0.3">
      <c r="A28">
        <v>8.1999999999999993</v>
      </c>
      <c r="C28">
        <v>8</v>
      </c>
      <c r="D28">
        <f t="shared" si="3"/>
        <v>0</v>
      </c>
      <c r="E28">
        <f t="shared" si="4"/>
        <v>0</v>
      </c>
      <c r="F28">
        <f t="shared" si="5"/>
        <v>0</v>
      </c>
      <c r="G28">
        <f t="shared" si="6"/>
        <v>0</v>
      </c>
      <c r="H28">
        <f t="shared" si="7"/>
        <v>0</v>
      </c>
      <c r="I28">
        <f t="shared" si="8"/>
        <v>0</v>
      </c>
    </row>
    <row r="29" spans="1:28" x14ac:dyDescent="0.3">
      <c r="A29">
        <v>8.25</v>
      </c>
      <c r="B29">
        <v>1.02</v>
      </c>
      <c r="C29">
        <v>8</v>
      </c>
      <c r="D29">
        <f t="shared" si="3"/>
        <v>0</v>
      </c>
      <c r="E29">
        <f t="shared" si="4"/>
        <v>0</v>
      </c>
      <c r="F29">
        <f t="shared" si="5"/>
        <v>0</v>
      </c>
      <c r="G29">
        <f t="shared" si="6"/>
        <v>0</v>
      </c>
      <c r="H29">
        <f t="shared" si="7"/>
        <v>0</v>
      </c>
      <c r="I29">
        <f t="shared" si="8"/>
        <v>0</v>
      </c>
    </row>
    <row r="30" spans="1:28" x14ac:dyDescent="0.3">
      <c r="A30">
        <v>8.5</v>
      </c>
      <c r="B30">
        <v>1.01</v>
      </c>
      <c r="C30">
        <v>15</v>
      </c>
      <c r="D30">
        <f t="shared" si="3"/>
        <v>0</v>
      </c>
      <c r="E30">
        <f t="shared" si="4"/>
        <v>0</v>
      </c>
      <c r="F30">
        <f t="shared" si="5"/>
        <v>0</v>
      </c>
      <c r="G30">
        <f t="shared" si="6"/>
        <v>0</v>
      </c>
      <c r="H30">
        <f t="shared" si="7"/>
        <v>0</v>
      </c>
      <c r="I30">
        <f t="shared" si="8"/>
        <v>0</v>
      </c>
    </row>
    <row r="31" spans="1:28" x14ac:dyDescent="0.3">
      <c r="A31">
        <v>8.1</v>
      </c>
      <c r="B31">
        <v>1.03</v>
      </c>
      <c r="D31">
        <f t="shared" si="3"/>
        <v>0</v>
      </c>
      <c r="E31">
        <f t="shared" si="4"/>
        <v>0</v>
      </c>
      <c r="F31">
        <f t="shared" si="5"/>
        <v>0</v>
      </c>
      <c r="G31">
        <f t="shared" si="6"/>
        <v>0</v>
      </c>
      <c r="H31">
        <f t="shared" si="7"/>
        <v>0</v>
      </c>
      <c r="I31">
        <f t="shared" si="8"/>
        <v>0</v>
      </c>
    </row>
    <row r="32" spans="1:28" x14ac:dyDescent="0.3">
      <c r="A32">
        <v>8.0500000000000007</v>
      </c>
      <c r="B32">
        <v>1.05</v>
      </c>
      <c r="D32">
        <f t="shared" si="3"/>
        <v>0</v>
      </c>
      <c r="E32">
        <f t="shared" si="4"/>
        <v>0</v>
      </c>
      <c r="F32">
        <f t="shared" si="5"/>
        <v>0</v>
      </c>
      <c r="G32">
        <f t="shared" si="6"/>
        <v>0</v>
      </c>
      <c r="H32">
        <f t="shared" si="7"/>
        <v>0</v>
      </c>
      <c r="I32">
        <f t="shared" si="8"/>
        <v>0</v>
      </c>
    </row>
    <row r="33" spans="1:9" x14ac:dyDescent="0.3">
      <c r="A33">
        <v>8.65</v>
      </c>
      <c r="C33">
        <v>6</v>
      </c>
      <c r="D33">
        <f t="shared" si="3"/>
        <v>0</v>
      </c>
      <c r="E33">
        <f t="shared" si="4"/>
        <v>0</v>
      </c>
      <c r="F33">
        <f t="shared" si="5"/>
        <v>0</v>
      </c>
      <c r="G33">
        <f t="shared" si="6"/>
        <v>0</v>
      </c>
      <c r="H33">
        <f t="shared" si="7"/>
        <v>0</v>
      </c>
      <c r="I33">
        <f t="shared" si="8"/>
        <v>0</v>
      </c>
    </row>
    <row r="34" spans="1:9" x14ac:dyDescent="0.3">
      <c r="A34">
        <v>8.6</v>
      </c>
      <c r="B34">
        <v>1.04</v>
      </c>
      <c r="C34">
        <v>8</v>
      </c>
      <c r="D34">
        <f t="shared" si="3"/>
        <v>0</v>
      </c>
      <c r="E34">
        <f t="shared" si="4"/>
        <v>0</v>
      </c>
      <c r="F34">
        <f t="shared" si="5"/>
        <v>0</v>
      </c>
      <c r="G34">
        <f t="shared" si="6"/>
        <v>0</v>
      </c>
      <c r="H34">
        <f t="shared" si="7"/>
        <v>0</v>
      </c>
      <c r="I34">
        <f t="shared" si="8"/>
        <v>0</v>
      </c>
    </row>
    <row r="35" spans="1:9" x14ac:dyDescent="0.3">
      <c r="A35">
        <v>9.15</v>
      </c>
      <c r="B35">
        <v>1.03</v>
      </c>
      <c r="C35">
        <v>20</v>
      </c>
      <c r="D35">
        <f t="shared" si="3"/>
        <v>0</v>
      </c>
      <c r="E35">
        <f t="shared" si="4"/>
        <v>0</v>
      </c>
      <c r="F35">
        <f t="shared" si="5"/>
        <v>0</v>
      </c>
      <c r="G35">
        <f t="shared" si="6"/>
        <v>0</v>
      </c>
      <c r="H35">
        <f t="shared" si="7"/>
        <v>0</v>
      </c>
      <c r="I35">
        <f t="shared" si="8"/>
        <v>1</v>
      </c>
    </row>
    <row r="36" spans="1:9" x14ac:dyDescent="0.3">
      <c r="A36">
        <v>8.85</v>
      </c>
      <c r="B36">
        <v>1.06</v>
      </c>
      <c r="D36">
        <f t="shared" si="3"/>
        <v>0</v>
      </c>
      <c r="E36">
        <f t="shared" si="4"/>
        <v>0</v>
      </c>
      <c r="F36">
        <f t="shared" si="5"/>
        <v>0</v>
      </c>
      <c r="G36">
        <f t="shared" si="6"/>
        <v>0</v>
      </c>
      <c r="H36">
        <f t="shared" si="7"/>
        <v>0</v>
      </c>
      <c r="I36">
        <f t="shared" si="8"/>
        <v>0</v>
      </c>
    </row>
    <row r="37" spans="1:9" x14ac:dyDescent="0.3">
      <c r="A37">
        <v>8.4499999999999993</v>
      </c>
      <c r="C37">
        <v>8</v>
      </c>
      <c r="D37">
        <f t="shared" si="3"/>
        <v>0</v>
      </c>
      <c r="E37">
        <f t="shared" si="4"/>
        <v>0</v>
      </c>
      <c r="F37">
        <f t="shared" si="5"/>
        <v>0</v>
      </c>
      <c r="G37">
        <f t="shared" si="6"/>
        <v>0</v>
      </c>
      <c r="H37">
        <f t="shared" si="7"/>
        <v>0</v>
      </c>
      <c r="I37">
        <f t="shared" si="8"/>
        <v>0</v>
      </c>
    </row>
    <row r="38" spans="1:9" x14ac:dyDescent="0.3">
      <c r="A38">
        <v>7.2</v>
      </c>
      <c r="B38">
        <v>1.06</v>
      </c>
      <c r="C38">
        <v>5</v>
      </c>
      <c r="D38">
        <f t="shared" si="3"/>
        <v>1</v>
      </c>
      <c r="E38">
        <f t="shared" si="4"/>
        <v>0</v>
      </c>
      <c r="F38">
        <f t="shared" si="5"/>
        <v>0</v>
      </c>
      <c r="G38">
        <f t="shared" si="6"/>
        <v>0</v>
      </c>
      <c r="H38">
        <f t="shared" si="7"/>
        <v>0</v>
      </c>
      <c r="I38">
        <f t="shared" si="8"/>
        <v>0</v>
      </c>
    </row>
    <row r="39" spans="1:9" x14ac:dyDescent="0.3">
      <c r="A39">
        <v>8.5</v>
      </c>
      <c r="C39">
        <v>13</v>
      </c>
      <c r="D39">
        <f t="shared" si="3"/>
        <v>0</v>
      </c>
      <c r="E39">
        <f t="shared" si="4"/>
        <v>0</v>
      </c>
      <c r="F39">
        <f t="shared" si="5"/>
        <v>0</v>
      </c>
      <c r="G39">
        <f t="shared" si="6"/>
        <v>0</v>
      </c>
      <c r="H39">
        <f t="shared" si="7"/>
        <v>0</v>
      </c>
      <c r="I39">
        <f t="shared" si="8"/>
        <v>0</v>
      </c>
    </row>
    <row r="40" spans="1:9" x14ac:dyDescent="0.3">
      <c r="A40">
        <v>8.9499999999999993</v>
      </c>
      <c r="B40">
        <v>0.99</v>
      </c>
      <c r="D40">
        <f t="shared" si="3"/>
        <v>0</v>
      </c>
      <c r="E40">
        <f t="shared" si="4"/>
        <v>0</v>
      </c>
      <c r="F40">
        <f t="shared" si="5"/>
        <v>0</v>
      </c>
      <c r="G40">
        <f t="shared" si="6"/>
        <v>0</v>
      </c>
      <c r="H40">
        <f t="shared" si="7"/>
        <v>0</v>
      </c>
      <c r="I40">
        <f t="shared" si="8"/>
        <v>0</v>
      </c>
    </row>
    <row r="41" spans="1:9" x14ac:dyDescent="0.3">
      <c r="A41">
        <v>9.15</v>
      </c>
      <c r="B41">
        <v>1.01</v>
      </c>
      <c r="C41">
        <v>21</v>
      </c>
      <c r="D41">
        <f t="shared" si="3"/>
        <v>0</v>
      </c>
      <c r="E41">
        <f t="shared" si="4"/>
        <v>0</v>
      </c>
      <c r="F41">
        <f t="shared" si="5"/>
        <v>0</v>
      </c>
      <c r="G41">
        <f t="shared" si="6"/>
        <v>0</v>
      </c>
      <c r="H41">
        <f t="shared" si="7"/>
        <v>0</v>
      </c>
      <c r="I41">
        <f t="shared" si="8"/>
        <v>1</v>
      </c>
    </row>
    <row r="42" spans="1:9" ht="14.4" customHeight="1" x14ac:dyDescent="0.3">
      <c r="A42">
        <v>8.6</v>
      </c>
      <c r="B42">
        <v>1.02</v>
      </c>
      <c r="C42">
        <v>9</v>
      </c>
      <c r="D42">
        <f t="shared" si="3"/>
        <v>0</v>
      </c>
      <c r="E42">
        <f t="shared" si="4"/>
        <v>0</v>
      </c>
      <c r="F42">
        <f t="shared" si="5"/>
        <v>0</v>
      </c>
      <c r="G42">
        <f t="shared" si="6"/>
        <v>0</v>
      </c>
      <c r="H42">
        <f t="shared" si="7"/>
        <v>0</v>
      </c>
      <c r="I42">
        <f t="shared" si="8"/>
        <v>0</v>
      </c>
    </row>
    <row r="43" spans="1:9" x14ac:dyDescent="0.3">
      <c r="A43">
        <v>8</v>
      </c>
      <c r="B43">
        <v>1</v>
      </c>
      <c r="C43">
        <v>3</v>
      </c>
      <c r="D43">
        <f t="shared" si="3"/>
        <v>0</v>
      </c>
      <c r="E43">
        <f t="shared" si="4"/>
        <v>0</v>
      </c>
      <c r="F43">
        <f t="shared" si="5"/>
        <v>0</v>
      </c>
      <c r="G43">
        <f t="shared" si="6"/>
        <v>0</v>
      </c>
      <c r="H43">
        <f t="shared" si="7"/>
        <v>0</v>
      </c>
      <c r="I43">
        <f t="shared" si="8"/>
        <v>0</v>
      </c>
    </row>
  </sheetData>
  <mergeCells count="9">
    <mergeCell ref="D3:F3"/>
    <mergeCell ref="G3:I3"/>
    <mergeCell ref="D2:F2"/>
    <mergeCell ref="G2:I2"/>
    <mergeCell ref="S15:T15"/>
    <mergeCell ref="N15:N16"/>
    <mergeCell ref="O15:O16"/>
    <mergeCell ref="P15:P16"/>
    <mergeCell ref="Q15:R15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"/>
  <sheetViews>
    <sheetView topLeftCell="A19" workbookViewId="0">
      <selection activeCell="A49" sqref="A49"/>
    </sheetView>
  </sheetViews>
  <sheetFormatPr defaultRowHeight="14.4" x14ac:dyDescent="0.3"/>
  <sheetData>
    <row r="1" spans="2:2" ht="18" x14ac:dyDescent="0.35">
      <c r="B1" s="22" t="s">
        <v>27</v>
      </c>
    </row>
    <row r="3" spans="2:2" ht="21" x14ac:dyDescent="0.4">
      <c r="B3" s="23" t="s">
        <v>28</v>
      </c>
    </row>
    <row r="4" spans="2:2" ht="21" x14ac:dyDescent="0.4">
      <c r="B4" s="23" t="s">
        <v>25</v>
      </c>
    </row>
    <row r="5" spans="2:2" ht="21" x14ac:dyDescent="0.4">
      <c r="B5" s="23" t="s">
        <v>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Testo</vt:lpstr>
      <vt:lpstr>Dati</vt:lpstr>
      <vt:lpstr>boxplot</vt:lpstr>
      <vt:lpstr>minax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Mriani</cp:lastModifiedBy>
  <dcterms:created xsi:type="dcterms:W3CDTF">2014-09-24T15:02:47Z</dcterms:created>
  <dcterms:modified xsi:type="dcterms:W3CDTF">2019-10-04T16:29:51Z</dcterms:modified>
</cp:coreProperties>
</file>